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620" activeTab="1"/>
  </bookViews>
  <sheets>
    <sheet name="прил.2" sheetId="1" r:id="rId1"/>
    <sheet name="прил.3" sheetId="2" r:id="rId2"/>
  </sheets>
  <definedNames>
    <definedName name="_xlnm.Print_Area" localSheetId="0">прил.2!$A$1:$O$39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11" i="1"/>
  <c r="F10" i="1"/>
  <c r="F9" i="1"/>
  <c r="G16" i="1"/>
  <c r="F16" i="1"/>
  <c r="N18" i="1"/>
  <c r="N17" i="1"/>
  <c r="K16" i="1" l="1"/>
  <c r="G11" i="2" l="1"/>
  <c r="H8" i="2"/>
  <c r="I8" i="2"/>
  <c r="J8" i="2"/>
  <c r="K8" i="2"/>
  <c r="L8" i="2"/>
  <c r="G8" i="2"/>
  <c r="M17" i="2"/>
  <c r="H17" i="2"/>
  <c r="I17" i="2"/>
  <c r="J17" i="2"/>
  <c r="K17" i="2"/>
  <c r="L17" i="2"/>
  <c r="G17" i="2"/>
  <c r="M19" i="2"/>
  <c r="M20" i="2"/>
  <c r="M21" i="2"/>
  <c r="M18" i="2"/>
  <c r="J9" i="1" l="1"/>
  <c r="N9" i="1" s="1"/>
  <c r="N8" i="1" s="1"/>
  <c r="K9" i="1"/>
  <c r="L9" i="1"/>
  <c r="M9" i="1"/>
  <c r="N15" i="1"/>
  <c r="N19" i="1"/>
  <c r="L16" i="1"/>
  <c r="M16" i="1"/>
  <c r="J16" i="1"/>
  <c r="F27" i="2" l="1"/>
  <c r="I32" i="1" l="1"/>
  <c r="G32" i="1"/>
  <c r="I16" i="1"/>
  <c r="N16" i="1" s="1"/>
  <c r="H16" i="1"/>
  <c r="G27" i="1"/>
  <c r="N29" i="1"/>
  <c r="N36" i="1"/>
  <c r="I10" i="1"/>
  <c r="I11" i="1"/>
  <c r="G11" i="1"/>
  <c r="H11" i="1"/>
  <c r="J32" i="1"/>
  <c r="H32" i="1"/>
  <c r="F24" i="2"/>
  <c r="H10" i="1" l="1"/>
  <c r="H27" i="1"/>
  <c r="F22" i="2"/>
  <c r="J11" i="1"/>
  <c r="K11" i="1"/>
  <c r="L11" i="1"/>
  <c r="M11" i="1"/>
  <c r="J10" i="1"/>
  <c r="K10" i="1"/>
  <c r="L10" i="1"/>
  <c r="M10" i="1"/>
  <c r="H8" i="1" l="1"/>
  <c r="F8" i="2" l="1"/>
  <c r="G12" i="1"/>
  <c r="F32" i="1"/>
  <c r="E27" i="2" l="1"/>
  <c r="E8" i="2" l="1"/>
  <c r="F8" i="1" l="1"/>
  <c r="F12" i="1"/>
  <c r="H12" i="1"/>
  <c r="I12" i="1"/>
  <c r="J12" i="1"/>
  <c r="K12" i="1"/>
  <c r="L12" i="1"/>
  <c r="M12" i="1"/>
  <c r="N13" i="1"/>
  <c r="N20" i="1"/>
  <c r="N21" i="1"/>
  <c r="N22" i="1"/>
  <c r="N23" i="1"/>
  <c r="F27" i="1"/>
  <c r="I27" i="1"/>
  <c r="J27" i="1"/>
  <c r="K27" i="1"/>
  <c r="L27" i="1"/>
  <c r="M27" i="1"/>
  <c r="N28" i="1"/>
  <c r="N31" i="1"/>
  <c r="N10" i="1" s="1"/>
  <c r="K32" i="1"/>
  <c r="L32" i="1"/>
  <c r="M32" i="1"/>
  <c r="N33" i="1"/>
  <c r="N34" i="1"/>
  <c r="N35" i="1"/>
  <c r="N37" i="1"/>
  <c r="N11" i="1" l="1"/>
  <c r="N27" i="1"/>
  <c r="N32" i="1"/>
  <c r="N12" i="1"/>
  <c r="G10" i="1"/>
  <c r="G8" i="1" s="1"/>
  <c r="H24" i="2" l="1"/>
  <c r="I24" i="2"/>
  <c r="J24" i="2"/>
  <c r="K24" i="2"/>
  <c r="L24" i="2"/>
  <c r="E24" i="2"/>
  <c r="G29" i="2"/>
  <c r="G9" i="2" s="1"/>
  <c r="H29" i="2"/>
  <c r="I29" i="2"/>
  <c r="J29" i="2"/>
  <c r="K29" i="2"/>
  <c r="L29" i="2"/>
  <c r="H9" i="2" l="1"/>
  <c r="I9" i="2"/>
  <c r="G27" i="2"/>
  <c r="H27" i="2"/>
  <c r="I27" i="2"/>
  <c r="K27" i="2"/>
  <c r="L27" i="2"/>
  <c r="J27" i="2"/>
  <c r="F12" i="2"/>
  <c r="G12" i="2"/>
  <c r="H12" i="2"/>
  <c r="I12" i="2"/>
  <c r="J12" i="2"/>
  <c r="K12" i="2"/>
  <c r="L12" i="2"/>
  <c r="E12" i="2"/>
  <c r="F11" i="2"/>
  <c r="H11" i="2"/>
  <c r="I11" i="2"/>
  <c r="J11" i="2"/>
  <c r="K11" i="2"/>
  <c r="L11" i="2"/>
  <c r="E11" i="2"/>
  <c r="F10" i="2"/>
  <c r="G10" i="2"/>
  <c r="H10" i="2"/>
  <c r="I10" i="2"/>
  <c r="J10" i="2"/>
  <c r="K10" i="2"/>
  <c r="L10" i="2"/>
  <c r="E10" i="2"/>
  <c r="M13" i="2"/>
  <c r="M14" i="2"/>
  <c r="M15" i="2"/>
  <c r="M16" i="2"/>
  <c r="M23" i="2"/>
  <c r="M25" i="2"/>
  <c r="M26" i="2"/>
  <c r="M28" i="2"/>
  <c r="M30" i="2"/>
  <c r="M31" i="2"/>
  <c r="M33" i="2"/>
  <c r="M35" i="2"/>
  <c r="M36" i="2"/>
  <c r="M8" i="2" l="1"/>
  <c r="J34" i="2"/>
  <c r="M29" i="2"/>
  <c r="M27" i="2"/>
  <c r="M12" i="2"/>
  <c r="M11" i="2"/>
  <c r="M10" i="2"/>
  <c r="H32" i="2"/>
  <c r="I32" i="2"/>
  <c r="L22" i="2"/>
  <c r="J32" i="2" l="1"/>
  <c r="J9" i="2"/>
  <c r="J7" i="2" s="1"/>
  <c r="J8" i="1"/>
  <c r="I8" i="1"/>
  <c r="L8" i="1"/>
  <c r="K8" i="1"/>
  <c r="K34" i="2"/>
  <c r="G7" i="2"/>
  <c r="G32" i="2"/>
  <c r="F9" i="2"/>
  <c r="F7" i="2" s="1"/>
  <c r="F32" i="2"/>
  <c r="E34" i="2"/>
  <c r="J22" i="2"/>
  <c r="K22" i="2"/>
  <c r="I7" i="2"/>
  <c r="I22" i="2"/>
  <c r="H22" i="2"/>
  <c r="H7" i="2"/>
  <c r="M24" i="2"/>
  <c r="E22" i="2"/>
  <c r="K32" i="2" l="1"/>
  <c r="K9" i="2"/>
  <c r="E9" i="2"/>
  <c r="E7" i="2" s="1"/>
  <c r="E32" i="2"/>
  <c r="L34" i="2"/>
  <c r="L9" i="2" s="1"/>
  <c r="K7" i="2"/>
  <c r="M22" i="2"/>
  <c r="M8" i="1" l="1"/>
  <c r="L32" i="2"/>
  <c r="M32" i="2" s="1"/>
  <c r="L7" i="2"/>
  <c r="M7" i="2" s="1"/>
  <c r="M34" i="2"/>
  <c r="M9" i="2" l="1"/>
</calcChain>
</file>

<file path=xl/sharedStrings.xml><?xml version="1.0" encoding="utf-8"?>
<sst xmlns="http://schemas.openxmlformats.org/spreadsheetml/2006/main" count="113" uniqueCount="58">
  <si>
    <t>Наименование государственной программы, структурного элемента государственной программы</t>
  </si>
  <si>
    <t>Главный распорядитель бюджетных средств (ответственный исполнитель, соисполнитель, участник)</t>
  </si>
  <si>
    <t>Код бюджетной классификации</t>
  </si>
  <si>
    <t>Объем финансового обеспечения по годам реализации (тыс. рублей)</t>
  </si>
  <si>
    <t>Всего</t>
  </si>
  <si>
    <t>Связь с иными государственными программами Оренбургской области</t>
  </si>
  <si>
    <t>ГРБС</t>
  </si>
  <si>
    <t>ЦСР</t>
  </si>
  <si>
    <t>Государственная программа «Обеспечение качественными услугами жилищно-коммунального хозяйства населения Оренбургской области»</t>
  </si>
  <si>
    <t xml:space="preserve">государственная жилищная инспекция по Оренбургской области
(далее – ГЖИ по Оренбургской области)
</t>
  </si>
  <si>
    <t>департамент Оренбургской области по ценам и регулированию тарифов (далее - департамент по ценам)</t>
  </si>
  <si>
    <t xml:space="preserve">(всего),
в том числе:
</t>
  </si>
  <si>
    <t xml:space="preserve">минстрой </t>
  </si>
  <si>
    <t>Региональный проект «Чистая вода»</t>
  </si>
  <si>
    <t>минстрой</t>
  </si>
  <si>
    <t>ГЖИ по Оренбургской области</t>
  </si>
  <si>
    <t>департамент по ценам</t>
  </si>
  <si>
    <t>Х</t>
  </si>
  <si>
    <t>05 4 01 81640</t>
  </si>
  <si>
    <t>05 4 02 92260</t>
  </si>
  <si>
    <t>05 4 02 95250</t>
  </si>
  <si>
    <t>05 4 02 10020</t>
  </si>
  <si>
    <t>05 4 03 90780</t>
  </si>
  <si>
    <t>05 4 03 92890</t>
  </si>
  <si>
    <t>05 4 03 10020</t>
  </si>
  <si>
    <t>05 4 03 80420</t>
  </si>
  <si>
    <t xml:space="preserve">
министерство строительства, жилищно-коммунального, дорожного хозяйства и транспорта Оренбургской области
(далее - минстрой)
</t>
  </si>
  <si>
    <t>всего, в том числе:</t>
  </si>
  <si>
    <t>05 1 F5 52430</t>
  </si>
  <si>
    <t>N п/п</t>
  </si>
  <si>
    <t>Источник финансового обеспечения</t>
  </si>
  <si>
    <t>Связь с иными государстве-нными программами Оренбургской области</t>
  </si>
  <si>
    <t>всего</t>
  </si>
  <si>
    <t>федеральный бюджет</t>
  </si>
  <si>
    <t>областной бюджет</t>
  </si>
  <si>
    <t>государственные внебюджетные фонды</t>
  </si>
  <si>
    <t>внебюджетные источники</t>
  </si>
  <si>
    <t>Комплекс процессных мероприятий «Модернизация объектов коммунальной инфраструктуры Оренбургской области»</t>
  </si>
  <si>
    <t>Комплекс процессных мероприятий «Организация капитального ремонта общего имущества многоквартирных домов»</t>
  </si>
  <si>
    <t>Комплекс процессных мероприятий «Тарифное регулирование»</t>
  </si>
  <si>
    <t>Комплекс процессных мероприятий «Модернизация объектов коммунальной инфраструкту-ры Оренбургской области»</t>
  </si>
  <si>
    <t>05 4 0109605</t>
  </si>
  <si>
    <t>05 4 0109505</t>
  </si>
  <si>
    <t>Информация о бюджетных ассигнованиях на реализацию государственной программы</t>
  </si>
  <si>
    <t>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финансовом обеспечении государственной программы за счет средств областного бюджета, средств государственных внебюджетных фондов и прогнозная оценка привлекаемых средств на реализацию государственной программы</t>
  </si>
  <si>
    <t>05 4 03 94530</t>
  </si>
  <si>
    <t>05 4 02 R6130</t>
  </si>
  <si>
    <t>05 4 01R6170</t>
  </si>
  <si>
    <t>05 4 015П010</t>
  </si>
  <si>
    <t>05 1 И351540</t>
  </si>
  <si>
    <t xml:space="preserve"> </t>
  </si>
  <si>
    <t>Региональный проект "Модернизация коммунальной инфраструктуры на территории Оренбургской области"</t>
  </si>
  <si>
    <t xml:space="preserve"> 05 4 018001R</t>
  </si>
  <si>
    <t>054018045R</t>
  </si>
  <si>
    <t xml:space="preserve">Приложение № 2
к протоколу заседания
управляющего совета
к государственной программе
«Обеспечение качественными 
услугами жилищно-коммунального
хозяйства населения Оренбургской 
области» 
от _____________ №_______ 
</t>
  </si>
  <si>
    <t xml:space="preserve">Приложение № 3
к протоколу заседания
управляющего совета
к государственной программе
 «Обеспечение качественными 
услугами жилищно-коммунального
хозяйства населения Оренбургской 
области»          
от _____________ №_______ 
</t>
  </si>
  <si>
    <t>05 4 01 800 10</t>
  </si>
  <si>
    <t>05 4 0180450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</si>
</sst>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0" fillId="0" borderId="0" xfId="0" applyNumberFormat="1"/>
    <xf numFmtId="0" fontId="3" fillId="0" borderId="0" xfId="0" applyFont="1"/>
    <xf numFmtId="0" fontId="3" fillId="2" borderId="0" xfId="0" applyFont="1" applyFill="1"/>
    <xf numFmtId="0" fontId="0" fillId="2" borderId="0" xfId="0" applyFill="1"/>
    <xf numFmtId="1" fontId="4" fillId="2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0" fillId="5" borderId="0" xfId="0" applyFill="1"/>
    <xf numFmtId="1" fontId="6" fillId="3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wrapText="1"/>
    </xf>
    <xf numFmtId="1" fontId="3" fillId="2" borderId="0" xfId="0" applyNumberFormat="1" applyFont="1" applyFill="1"/>
    <xf numFmtId="4" fontId="4" fillId="2" borderId="1" xfId="0" applyNumberFormat="1" applyFont="1" applyFill="1" applyBorder="1" applyAlignment="1">
      <alignment horizontal="center" wrapText="1"/>
    </xf>
    <xf numFmtId="4" fontId="4" fillId="2" borderId="8" xfId="0" applyNumberFormat="1" applyFont="1" applyFill="1" applyBorder="1" applyAlignment="1">
      <alignment horizont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7" fillId="2" borderId="8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wrapText="1"/>
    </xf>
    <xf numFmtId="4" fontId="4" fillId="2" borderId="7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view="pageBreakPreview" topLeftCell="A16" zoomScale="60" zoomScaleNormal="60" workbookViewId="0">
      <selection activeCell="I29" sqref="I29"/>
    </sheetView>
  </sheetViews>
  <sheetFormatPr defaultRowHeight="15" x14ac:dyDescent="0.25"/>
  <cols>
    <col min="1" max="1" width="9.28515625" bestFit="1" customWidth="1"/>
    <col min="2" max="2" width="27.28515625" customWidth="1"/>
    <col min="3" max="3" width="30.7109375" customWidth="1"/>
    <col min="4" max="4" width="14.5703125" style="1" customWidth="1"/>
    <col min="5" max="5" width="28.42578125" customWidth="1"/>
    <col min="6" max="6" width="22.28515625" style="16" customWidth="1"/>
    <col min="7" max="7" width="21.85546875" style="16" customWidth="1"/>
    <col min="8" max="8" width="23.28515625" style="4" customWidth="1"/>
    <col min="9" max="9" width="23.7109375" style="4" customWidth="1"/>
    <col min="10" max="10" width="22.5703125" style="4" customWidth="1"/>
    <col min="11" max="13" width="23.140625" style="4" customWidth="1"/>
    <col min="14" max="14" width="23" style="4" customWidth="1"/>
    <col min="15" max="15" width="29.5703125" style="4" customWidth="1"/>
    <col min="16" max="18" width="9.140625" style="4"/>
  </cols>
  <sheetData>
    <row r="1" spans="1:20" s="2" customFormat="1" ht="237.75" customHeight="1" x14ac:dyDescent="0.35">
      <c r="A1" s="3"/>
      <c r="B1" s="3"/>
      <c r="C1" s="3"/>
      <c r="D1" s="21"/>
      <c r="E1" s="3"/>
      <c r="F1" s="3"/>
      <c r="G1" s="3"/>
      <c r="H1" s="3"/>
      <c r="I1" s="3"/>
      <c r="J1" s="3"/>
      <c r="K1" s="3"/>
      <c r="L1" s="55" t="s">
        <v>54</v>
      </c>
      <c r="M1" s="55"/>
      <c r="N1" s="55"/>
      <c r="O1" s="55"/>
      <c r="P1" s="3"/>
      <c r="Q1" s="3"/>
      <c r="R1" s="3"/>
    </row>
    <row r="2" spans="1:20" s="2" customFormat="1" ht="23.25" x14ac:dyDescent="0.35">
      <c r="A2" s="56" t="s">
        <v>43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3"/>
      <c r="Q2" s="3"/>
      <c r="R2" s="3"/>
    </row>
    <row r="3" spans="1:20" s="2" customFormat="1" ht="23.25" x14ac:dyDescent="0.35">
      <c r="A3" s="3"/>
      <c r="B3" s="3"/>
      <c r="C3" s="3"/>
      <c r="D3" s="2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s="2" customFormat="1" ht="23.25" x14ac:dyDescent="0.35">
      <c r="A4" s="3"/>
      <c r="B4" s="3"/>
      <c r="C4" s="3"/>
      <c r="D4" s="2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0" s="2" customFormat="1" ht="77.25" customHeight="1" x14ac:dyDescent="0.35">
      <c r="A5" s="49"/>
      <c r="B5" s="49" t="s">
        <v>0</v>
      </c>
      <c r="C5" s="49" t="s">
        <v>1</v>
      </c>
      <c r="D5" s="57" t="s">
        <v>2</v>
      </c>
      <c r="E5" s="58"/>
      <c r="F5" s="57" t="s">
        <v>3</v>
      </c>
      <c r="G5" s="59"/>
      <c r="H5" s="59"/>
      <c r="I5" s="59"/>
      <c r="J5" s="59"/>
      <c r="K5" s="59"/>
      <c r="L5" s="59"/>
      <c r="M5" s="59"/>
      <c r="N5" s="58"/>
      <c r="O5" s="49" t="s">
        <v>5</v>
      </c>
      <c r="P5" s="3"/>
      <c r="Q5" s="3"/>
      <c r="R5" s="3"/>
    </row>
    <row r="6" spans="1:20" s="2" customFormat="1" ht="40.5" customHeight="1" x14ac:dyDescent="0.35">
      <c r="A6" s="50"/>
      <c r="B6" s="50"/>
      <c r="C6" s="50"/>
      <c r="D6" s="5" t="s">
        <v>6</v>
      </c>
      <c r="E6" s="8" t="s">
        <v>7</v>
      </c>
      <c r="F6" s="5">
        <v>2023</v>
      </c>
      <c r="G6" s="5">
        <v>2024</v>
      </c>
      <c r="H6" s="5">
        <v>2025</v>
      </c>
      <c r="I6" s="5">
        <v>2026</v>
      </c>
      <c r="J6" s="5">
        <v>2027</v>
      </c>
      <c r="K6" s="5">
        <v>2028</v>
      </c>
      <c r="L6" s="5">
        <v>2029</v>
      </c>
      <c r="M6" s="5">
        <v>2030</v>
      </c>
      <c r="N6" s="8" t="s">
        <v>4</v>
      </c>
      <c r="O6" s="50"/>
      <c r="P6" s="3"/>
      <c r="Q6" s="3"/>
      <c r="R6" s="3"/>
    </row>
    <row r="7" spans="1:20" s="2" customFormat="1" ht="23.25" x14ac:dyDescent="0.3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3"/>
      <c r="Q7" s="3"/>
      <c r="R7" s="3"/>
    </row>
    <row r="8" spans="1:20" s="2" customFormat="1" ht="52.5" customHeight="1" x14ac:dyDescent="0.35">
      <c r="A8" s="46">
        <v>1</v>
      </c>
      <c r="B8" s="43" t="s">
        <v>8</v>
      </c>
      <c r="C8" s="8" t="s">
        <v>27</v>
      </c>
      <c r="D8" s="5" t="s">
        <v>17</v>
      </c>
      <c r="E8" s="8" t="s">
        <v>17</v>
      </c>
      <c r="F8" s="9">
        <f>F9+F10+F11</f>
        <v>1666139.1</v>
      </c>
      <c r="G8" s="9">
        <f>G9+G10+G11</f>
        <v>3919478.0999999996</v>
      </c>
      <c r="H8" s="9">
        <f>H9+H10+H11</f>
        <v>2154582.6</v>
      </c>
      <c r="I8" s="9">
        <f t="shared" ref="I8:M8" si="0">I9+I10+I11</f>
        <v>2214582.4</v>
      </c>
      <c r="J8" s="9">
        <f t="shared" si="0"/>
        <v>2502004.0999999996</v>
      </c>
      <c r="K8" s="9">
        <f t="shared" si="0"/>
        <v>1306020.3</v>
      </c>
      <c r="L8" s="9">
        <f t="shared" si="0"/>
        <v>1306020.2</v>
      </c>
      <c r="M8" s="9">
        <f t="shared" si="0"/>
        <v>1306020.2</v>
      </c>
      <c r="N8" s="9">
        <f>SUM(N9:N11)</f>
        <v>16374846.999999998</v>
      </c>
      <c r="O8" s="14"/>
      <c r="P8" s="3"/>
      <c r="Q8" s="3"/>
      <c r="R8" s="3"/>
    </row>
    <row r="9" spans="1:20" s="2" customFormat="1" ht="276" customHeight="1" x14ac:dyDescent="0.35">
      <c r="A9" s="47"/>
      <c r="B9" s="45"/>
      <c r="C9" s="8" t="s">
        <v>26</v>
      </c>
      <c r="D9" s="5">
        <v>851</v>
      </c>
      <c r="E9" s="8" t="s">
        <v>17</v>
      </c>
      <c r="F9" s="9">
        <f>F13+F17+F18+F19+F20+F21+F22+F23+F24+F25+F28+F29+F30+F33+F34</f>
        <v>1472889.7000000002</v>
      </c>
      <c r="G9" s="9">
        <f>G13+G17+G18+G22+G23+G24+G25+G28+G29+G30+G33</f>
        <v>3786212.4</v>
      </c>
      <c r="H9" s="9">
        <f>H15+H19+H20+H28+H29+H33</f>
        <v>2007655.6</v>
      </c>
      <c r="I9" s="9">
        <f>I15+I17+I18+I19+I20+I21+I22+I23+I24+I25+I28+I29+I30+I33++I34</f>
        <v>2068481.1</v>
      </c>
      <c r="J9" s="9">
        <f t="shared" ref="J9:M9" si="1">J13+J19+J20+J21+J28+J29+J33+J34+J22+J23+J26+J30+J25+J24+J15</f>
        <v>2355902.7999999998</v>
      </c>
      <c r="K9" s="9">
        <f t="shared" si="1"/>
        <v>1159919</v>
      </c>
      <c r="L9" s="9">
        <f t="shared" si="1"/>
        <v>1159918.8999999999</v>
      </c>
      <c r="M9" s="9">
        <f t="shared" si="1"/>
        <v>1159918.8999999999</v>
      </c>
      <c r="N9" s="9">
        <f>SUM(F9:M9)</f>
        <v>15170898.399999999</v>
      </c>
      <c r="O9" s="14"/>
      <c r="P9" s="3"/>
      <c r="Q9" s="3"/>
      <c r="R9" s="3"/>
    </row>
    <row r="10" spans="1:20" s="2" customFormat="1" ht="209.25" x14ac:dyDescent="0.35">
      <c r="A10" s="47"/>
      <c r="B10" s="45"/>
      <c r="C10" s="22" t="s">
        <v>9</v>
      </c>
      <c r="D10" s="5">
        <v>854</v>
      </c>
      <c r="E10" s="8" t="s">
        <v>17</v>
      </c>
      <c r="F10" s="9">
        <f>F31</f>
        <v>79957</v>
      </c>
      <c r="G10" s="9">
        <f>G31</f>
        <v>89108.3</v>
      </c>
      <c r="H10" s="9">
        <f>H31</f>
        <v>95776.3</v>
      </c>
      <c r="I10" s="9">
        <f>I31</f>
        <v>95776.3</v>
      </c>
      <c r="J10" s="9">
        <f t="shared" ref="J10:N10" si="2">J31</f>
        <v>95776.3</v>
      </c>
      <c r="K10" s="9">
        <f t="shared" si="2"/>
        <v>95776.3</v>
      </c>
      <c r="L10" s="9">
        <f t="shared" si="2"/>
        <v>95776.3</v>
      </c>
      <c r="M10" s="9">
        <f t="shared" si="2"/>
        <v>95776.3</v>
      </c>
      <c r="N10" s="9">
        <f t="shared" si="2"/>
        <v>743723.10000000009</v>
      </c>
      <c r="O10" s="14"/>
      <c r="P10" s="3"/>
      <c r="Q10" s="3"/>
      <c r="R10" s="3"/>
    </row>
    <row r="11" spans="1:20" s="2" customFormat="1" ht="162.75" x14ac:dyDescent="0.35">
      <c r="A11" s="48"/>
      <c r="B11" s="44"/>
      <c r="C11" s="22" t="s">
        <v>10</v>
      </c>
      <c r="D11" s="5">
        <v>847</v>
      </c>
      <c r="E11" s="8" t="s">
        <v>17</v>
      </c>
      <c r="F11" s="9">
        <f>F35+F36+F37</f>
        <v>113292.4</v>
      </c>
      <c r="G11" s="9">
        <f>G35+G36+G37</f>
        <v>44157.4</v>
      </c>
      <c r="H11" s="9">
        <f>H35+H36+H37</f>
        <v>51150.7</v>
      </c>
      <c r="I11" s="9">
        <f>I35+I36+I37</f>
        <v>50325</v>
      </c>
      <c r="J11" s="9">
        <f t="shared" ref="J11:N11" si="3">J35+J36+J37</f>
        <v>50325</v>
      </c>
      <c r="K11" s="9">
        <f t="shared" si="3"/>
        <v>50325</v>
      </c>
      <c r="L11" s="9">
        <f t="shared" si="3"/>
        <v>50325</v>
      </c>
      <c r="M11" s="9">
        <f t="shared" si="3"/>
        <v>50325</v>
      </c>
      <c r="N11" s="9">
        <f t="shared" si="3"/>
        <v>460225.49999999994</v>
      </c>
      <c r="O11" s="14"/>
      <c r="P11" s="3"/>
      <c r="Q11" s="3"/>
      <c r="R11" s="3"/>
    </row>
    <row r="12" spans="1:20" s="2" customFormat="1" ht="69.75" x14ac:dyDescent="0.35">
      <c r="A12" s="49"/>
      <c r="B12" s="43" t="s">
        <v>13</v>
      </c>
      <c r="C12" s="22" t="s">
        <v>11</v>
      </c>
      <c r="D12" s="5" t="s">
        <v>17</v>
      </c>
      <c r="E12" s="8" t="s">
        <v>17</v>
      </c>
      <c r="F12" s="9">
        <f>F13</f>
        <v>189897.7</v>
      </c>
      <c r="G12" s="9">
        <f>G13</f>
        <v>135985.29999999999</v>
      </c>
      <c r="H12" s="9">
        <f t="shared" ref="H12:M12" si="4">H13</f>
        <v>0</v>
      </c>
      <c r="I12" s="9">
        <f t="shared" si="4"/>
        <v>0</v>
      </c>
      <c r="J12" s="9">
        <f t="shared" si="4"/>
        <v>0</v>
      </c>
      <c r="K12" s="9">
        <f t="shared" si="4"/>
        <v>0</v>
      </c>
      <c r="L12" s="9">
        <f t="shared" si="4"/>
        <v>0</v>
      </c>
      <c r="M12" s="9">
        <f t="shared" si="4"/>
        <v>0</v>
      </c>
      <c r="N12" s="9">
        <f t="shared" ref="N12:N37" si="5">SUM(F12:M12)</f>
        <v>325883</v>
      </c>
      <c r="O12" s="14"/>
      <c r="P12" s="3"/>
      <c r="Q12" s="3"/>
      <c r="R12" s="3"/>
    </row>
    <row r="13" spans="1:20" s="2" customFormat="1" ht="23.25" x14ac:dyDescent="0.35">
      <c r="A13" s="50"/>
      <c r="B13" s="44"/>
      <c r="C13" s="22" t="s">
        <v>12</v>
      </c>
      <c r="D13" s="5">
        <v>851</v>
      </c>
      <c r="E13" s="8" t="s">
        <v>28</v>
      </c>
      <c r="F13" s="8">
        <v>189897.7</v>
      </c>
      <c r="G13" s="8">
        <v>135985.29999999999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f t="shared" si="5"/>
        <v>325883</v>
      </c>
      <c r="O13" s="14"/>
      <c r="P13" s="3"/>
      <c r="Q13" s="3"/>
      <c r="R13" s="3"/>
    </row>
    <row r="14" spans="1:20" s="2" customFormat="1" ht="69.75" x14ac:dyDescent="0.35">
      <c r="A14" s="49"/>
      <c r="B14" s="43" t="s">
        <v>51</v>
      </c>
      <c r="C14" s="23" t="s">
        <v>11</v>
      </c>
      <c r="D14" s="24" t="s">
        <v>17</v>
      </c>
      <c r="E14" s="18" t="s">
        <v>17</v>
      </c>
      <c r="F14" s="18"/>
      <c r="G14" s="18"/>
      <c r="H14" s="18"/>
      <c r="I14" s="18"/>
      <c r="J14" s="18"/>
      <c r="K14" s="18"/>
      <c r="L14" s="18"/>
      <c r="M14" s="18"/>
      <c r="N14" s="19"/>
      <c r="O14" s="20"/>
      <c r="P14" s="3"/>
      <c r="Q14" s="3"/>
      <c r="R14" s="3"/>
    </row>
    <row r="15" spans="1:20" s="2" customFormat="1" ht="122.25" customHeight="1" x14ac:dyDescent="0.35">
      <c r="A15" s="50"/>
      <c r="B15" s="44"/>
      <c r="C15" s="25" t="s">
        <v>14</v>
      </c>
      <c r="D15" s="24">
        <v>851</v>
      </c>
      <c r="E15" s="18" t="s">
        <v>49</v>
      </c>
      <c r="F15" s="18">
        <v>0</v>
      </c>
      <c r="G15" s="18">
        <v>0</v>
      </c>
      <c r="H15" s="18">
        <v>818736.6</v>
      </c>
      <c r="I15" s="18">
        <v>908562.1</v>
      </c>
      <c r="J15" s="18">
        <v>1195983.8</v>
      </c>
      <c r="K15" s="18">
        <v>0</v>
      </c>
      <c r="L15" s="18">
        <v>0</v>
      </c>
      <c r="M15" s="18">
        <v>0</v>
      </c>
      <c r="N15" s="19">
        <f>SUM(F15+G15+H15+I15+J15+K15+M15)</f>
        <v>2923282.5</v>
      </c>
      <c r="O15" s="20"/>
      <c r="P15" s="3"/>
      <c r="Q15" s="3"/>
      <c r="R15" s="3"/>
    </row>
    <row r="16" spans="1:20" s="2" customFormat="1" ht="168.75" customHeight="1" x14ac:dyDescent="0.35">
      <c r="A16" s="49"/>
      <c r="B16" s="43" t="s">
        <v>40</v>
      </c>
      <c r="C16" s="8" t="s">
        <v>11</v>
      </c>
      <c r="D16" s="5" t="s">
        <v>17</v>
      </c>
      <c r="E16" s="8" t="s">
        <v>17</v>
      </c>
      <c r="F16" s="9">
        <f>SUM(F17:F25)</f>
        <v>767571.39999999991</v>
      </c>
      <c r="G16" s="9">
        <f>SUM(G17:G25)</f>
        <v>2969752.7</v>
      </c>
      <c r="H16" s="9">
        <f>H19+H20+H21+H22+H23+H24+H25+H26</f>
        <v>631004</v>
      </c>
      <c r="I16" s="9">
        <f>I19+I20+I21+I22+I23+I24+I25+I26</f>
        <v>631004</v>
      </c>
      <c r="J16" s="9">
        <f>J19+J20+J21+J22+J23+J24+J25+J26</f>
        <v>631004</v>
      </c>
      <c r="K16" s="9">
        <f>K19+K20+K21+K22+K23+K24+K25</f>
        <v>631004</v>
      </c>
      <c r="L16" s="9">
        <f>L19+L20+L21+L22+L23+L24+L25+L26</f>
        <v>631003.9</v>
      </c>
      <c r="M16" s="9">
        <f>M19+M20+M21+M22+M23+M24+M25+M26</f>
        <v>631003.9</v>
      </c>
      <c r="N16" s="9">
        <f>SUM(F16:M16)</f>
        <v>7523347.9000000004</v>
      </c>
      <c r="O16" s="14"/>
      <c r="P16" s="3"/>
      <c r="Q16" s="3"/>
      <c r="R16" s="3"/>
      <c r="T16" s="2" t="s">
        <v>50</v>
      </c>
    </row>
    <row r="17" spans="1:22" s="2" customFormat="1" ht="46.5" customHeight="1" x14ac:dyDescent="0.35">
      <c r="A17" s="51"/>
      <c r="B17" s="45"/>
      <c r="C17" s="52" t="s">
        <v>14</v>
      </c>
      <c r="D17" s="24">
        <v>851</v>
      </c>
      <c r="E17" s="18" t="s">
        <v>56</v>
      </c>
      <c r="F17" s="8">
        <v>89915</v>
      </c>
      <c r="G17" s="8">
        <v>105942.6</v>
      </c>
      <c r="H17" s="8">
        <v>0</v>
      </c>
      <c r="I17" s="8">
        <v>0</v>
      </c>
      <c r="J17" s="18">
        <v>0</v>
      </c>
      <c r="K17" s="18">
        <v>0</v>
      </c>
      <c r="L17" s="18">
        <v>0</v>
      </c>
      <c r="M17" s="18">
        <v>0</v>
      </c>
      <c r="N17" s="19">
        <f>SUM(F17:M17)</f>
        <v>195857.6</v>
      </c>
      <c r="O17" s="20"/>
      <c r="P17" s="3"/>
      <c r="Q17" s="3"/>
      <c r="R17" s="3"/>
    </row>
    <row r="18" spans="1:22" s="2" customFormat="1" ht="46.5" customHeight="1" x14ac:dyDescent="0.35">
      <c r="A18" s="51"/>
      <c r="B18" s="45"/>
      <c r="C18" s="53"/>
      <c r="D18" s="24">
        <v>851</v>
      </c>
      <c r="E18" s="42" t="s">
        <v>57</v>
      </c>
      <c r="F18" s="18">
        <v>287729.40000000002</v>
      </c>
      <c r="G18" s="18">
        <v>402410.1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9">
        <f>SUM(F18:M18)</f>
        <v>690139.5</v>
      </c>
      <c r="O18" s="20"/>
      <c r="P18" s="3"/>
      <c r="Q18" s="3"/>
      <c r="R18" s="3"/>
    </row>
    <row r="19" spans="1:22" s="2" customFormat="1" ht="23.25" x14ac:dyDescent="0.35">
      <c r="A19" s="51"/>
      <c r="B19" s="45"/>
      <c r="C19" s="53"/>
      <c r="D19" s="5">
        <v>851</v>
      </c>
      <c r="E19" s="22" t="s">
        <v>52</v>
      </c>
      <c r="F19" s="8">
        <v>0</v>
      </c>
      <c r="G19" s="26">
        <v>0</v>
      </c>
      <c r="H19" s="26">
        <v>302071.2</v>
      </c>
      <c r="I19" s="8">
        <v>105346.2</v>
      </c>
      <c r="J19" s="8">
        <v>561510.5</v>
      </c>
      <c r="K19" s="8">
        <v>631004</v>
      </c>
      <c r="L19" s="8">
        <v>631003.9</v>
      </c>
      <c r="M19" s="8">
        <v>631003.9</v>
      </c>
      <c r="N19" s="9">
        <f>SUM(F19:M19)</f>
        <v>2861939.6999999997</v>
      </c>
      <c r="O19" s="14"/>
      <c r="P19" s="3"/>
      <c r="Q19" s="3"/>
      <c r="R19" s="3"/>
    </row>
    <row r="20" spans="1:22" s="2" customFormat="1" ht="23.25" x14ac:dyDescent="0.35">
      <c r="A20" s="51"/>
      <c r="B20" s="45"/>
      <c r="C20" s="53"/>
      <c r="D20" s="5">
        <v>851</v>
      </c>
      <c r="E20" s="22" t="s">
        <v>53</v>
      </c>
      <c r="F20" s="8">
        <v>0</v>
      </c>
      <c r="G20" s="26">
        <v>0</v>
      </c>
      <c r="H20" s="8">
        <v>328932.8</v>
      </c>
      <c r="I20" s="8">
        <v>525657.80000000005</v>
      </c>
      <c r="J20" s="8">
        <v>69493.5</v>
      </c>
      <c r="K20" s="8">
        <v>0</v>
      </c>
      <c r="L20" s="8">
        <v>0</v>
      </c>
      <c r="M20" s="8">
        <v>0</v>
      </c>
      <c r="N20" s="9">
        <f t="shared" si="5"/>
        <v>924084.10000000009</v>
      </c>
      <c r="O20" s="14"/>
      <c r="P20" s="3"/>
      <c r="Q20" s="3"/>
      <c r="R20" s="3"/>
    </row>
    <row r="21" spans="1:22" s="2" customFormat="1" ht="23.25" x14ac:dyDescent="0.35">
      <c r="A21" s="51"/>
      <c r="B21" s="45"/>
      <c r="C21" s="53"/>
      <c r="D21" s="5">
        <v>851</v>
      </c>
      <c r="E21" s="22" t="s">
        <v>18</v>
      </c>
      <c r="F21" s="8">
        <v>185682.3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9">
        <f t="shared" si="5"/>
        <v>185682.3</v>
      </c>
      <c r="O21" s="14"/>
      <c r="P21" s="3"/>
      <c r="Q21" s="3"/>
      <c r="R21" s="3"/>
    </row>
    <row r="22" spans="1:22" s="2" customFormat="1" ht="23.25" x14ac:dyDescent="0.35">
      <c r="A22" s="51"/>
      <c r="B22" s="45"/>
      <c r="C22" s="53"/>
      <c r="D22" s="5">
        <v>851</v>
      </c>
      <c r="E22" s="15" t="s">
        <v>41</v>
      </c>
      <c r="F22" s="8">
        <v>57844.7</v>
      </c>
      <c r="G22" s="8">
        <v>3200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9">
        <f t="shared" si="5"/>
        <v>61044.7</v>
      </c>
      <c r="O22" s="14"/>
      <c r="P22" s="3"/>
      <c r="Q22" s="3"/>
      <c r="R22" s="3"/>
    </row>
    <row r="23" spans="1:22" s="2" customFormat="1" ht="23.25" x14ac:dyDescent="0.35">
      <c r="A23" s="51"/>
      <c r="B23" s="45"/>
      <c r="C23" s="53"/>
      <c r="D23" s="5">
        <v>851</v>
      </c>
      <c r="E23" s="15" t="s">
        <v>42</v>
      </c>
      <c r="F23" s="8">
        <v>146400</v>
      </c>
      <c r="G23" s="8">
        <v>8200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9">
        <f>SUM(F23:M23)</f>
        <v>154600</v>
      </c>
      <c r="O23" s="14"/>
      <c r="P23" s="3"/>
      <c r="Q23" s="3"/>
      <c r="R23" s="3"/>
    </row>
    <row r="24" spans="1:22" s="2" customFormat="1" ht="23.25" x14ac:dyDescent="0.35">
      <c r="A24" s="51"/>
      <c r="B24" s="45"/>
      <c r="C24" s="53"/>
      <c r="D24" s="12">
        <v>851</v>
      </c>
      <c r="E24" s="6" t="s">
        <v>48</v>
      </c>
      <c r="F24" s="27">
        <v>0</v>
      </c>
      <c r="G24" s="27">
        <v>1000000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10">
        <v>1000000</v>
      </c>
      <c r="O24" s="14"/>
      <c r="P24" s="3"/>
      <c r="Q24" s="3"/>
      <c r="R24" s="3"/>
    </row>
    <row r="25" spans="1:22" s="2" customFormat="1" ht="23.25" x14ac:dyDescent="0.35">
      <c r="A25" s="51"/>
      <c r="B25" s="45"/>
      <c r="C25" s="53"/>
      <c r="D25" s="12">
        <v>851</v>
      </c>
      <c r="E25" s="7" t="s">
        <v>47</v>
      </c>
      <c r="F25" s="8">
        <v>0</v>
      </c>
      <c r="G25" s="27">
        <v>1450000</v>
      </c>
      <c r="H25" s="11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9">
        <v>1450000</v>
      </c>
      <c r="O25" s="14"/>
      <c r="P25" s="3"/>
      <c r="Q25" s="3"/>
      <c r="R25" s="3"/>
    </row>
    <row r="26" spans="1:22" s="2" customFormat="1" ht="23.25" hidden="1" customHeight="1" x14ac:dyDescent="0.35">
      <c r="A26" s="50"/>
      <c r="B26" s="44"/>
      <c r="C26" s="54"/>
      <c r="D26" s="17"/>
      <c r="E26" s="28"/>
      <c r="F26" s="18"/>
      <c r="G26" s="29"/>
      <c r="H26" s="41"/>
      <c r="I26" s="18"/>
      <c r="J26" s="18"/>
      <c r="K26" s="18"/>
      <c r="L26" s="18"/>
      <c r="M26" s="18"/>
      <c r="N26" s="19"/>
      <c r="O26" s="20"/>
      <c r="P26" s="3"/>
      <c r="Q26" s="3"/>
      <c r="R26" s="3"/>
    </row>
    <row r="27" spans="1:22" s="2" customFormat="1" ht="168.75" customHeight="1" x14ac:dyDescent="0.35">
      <c r="A27" s="49"/>
      <c r="B27" s="43" t="s">
        <v>38</v>
      </c>
      <c r="C27" s="8" t="s">
        <v>11</v>
      </c>
      <c r="D27" s="5" t="s">
        <v>17</v>
      </c>
      <c r="E27" s="8" t="s">
        <v>17</v>
      </c>
      <c r="F27" s="9">
        <f>F28+F29+F31</f>
        <v>437124.4</v>
      </c>
      <c r="G27" s="9">
        <f>G28+G29+G30+G31</f>
        <v>631048.80000000005</v>
      </c>
      <c r="H27" s="9">
        <f>H28+H29+H31</f>
        <v>485857.6</v>
      </c>
      <c r="I27" s="9">
        <f t="shared" ref="I27:M27" si="6">I28+I29+I31</f>
        <v>456857.59999999998</v>
      </c>
      <c r="J27" s="9">
        <f t="shared" si="6"/>
        <v>456857.59999999998</v>
      </c>
      <c r="K27" s="9">
        <f t="shared" si="6"/>
        <v>456857.59999999998</v>
      </c>
      <c r="L27" s="9">
        <f t="shared" si="6"/>
        <v>456857.59999999998</v>
      </c>
      <c r="M27" s="9">
        <f t="shared" si="6"/>
        <v>456857.59999999998</v>
      </c>
      <c r="N27" s="9">
        <f t="shared" si="5"/>
        <v>3838318.8000000007</v>
      </c>
      <c r="O27" s="14"/>
      <c r="P27" s="3"/>
      <c r="Q27" s="3"/>
      <c r="R27" s="3"/>
    </row>
    <row r="28" spans="1:22" s="2" customFormat="1" ht="23.25" x14ac:dyDescent="0.35">
      <c r="A28" s="51"/>
      <c r="B28" s="45"/>
      <c r="C28" s="43" t="s">
        <v>14</v>
      </c>
      <c r="D28" s="5">
        <v>851</v>
      </c>
      <c r="E28" s="8" t="s">
        <v>19</v>
      </c>
      <c r="F28" s="8">
        <v>217167.4</v>
      </c>
      <c r="G28" s="26">
        <v>254242.4</v>
      </c>
      <c r="H28" s="7">
        <v>290081.3</v>
      </c>
      <c r="I28" s="7">
        <v>261081.3</v>
      </c>
      <c r="J28" s="7">
        <v>261081.3</v>
      </c>
      <c r="K28" s="7">
        <v>261081.3</v>
      </c>
      <c r="L28" s="7">
        <v>261081.3</v>
      </c>
      <c r="M28" s="7">
        <v>261081.3</v>
      </c>
      <c r="N28" s="9">
        <f t="shared" si="5"/>
        <v>2066897.6</v>
      </c>
      <c r="O28" s="14"/>
      <c r="P28" s="3"/>
      <c r="Q28" s="3"/>
      <c r="R28" s="3"/>
    </row>
    <row r="29" spans="1:22" s="2" customFormat="1" ht="23.25" x14ac:dyDescent="0.35">
      <c r="A29" s="51"/>
      <c r="B29" s="45"/>
      <c r="C29" s="45"/>
      <c r="D29" s="5">
        <v>851</v>
      </c>
      <c r="E29" s="8" t="s">
        <v>20</v>
      </c>
      <c r="F29" s="8">
        <v>140000</v>
      </c>
      <c r="G29" s="8">
        <v>137698.1</v>
      </c>
      <c r="H29" s="8">
        <v>100000</v>
      </c>
      <c r="I29" s="8">
        <v>100000</v>
      </c>
      <c r="J29" s="8">
        <v>100000</v>
      </c>
      <c r="K29" s="8">
        <v>100000</v>
      </c>
      <c r="L29" s="8">
        <v>100000</v>
      </c>
      <c r="M29" s="8">
        <v>100000</v>
      </c>
      <c r="N29" s="9">
        <f>SUM(F29:M29)</f>
        <v>877698.1</v>
      </c>
      <c r="O29" s="14"/>
      <c r="P29" s="3"/>
      <c r="Q29" s="3"/>
      <c r="R29" s="3"/>
    </row>
    <row r="30" spans="1:22" s="2" customFormat="1" ht="23.25" x14ac:dyDescent="0.35">
      <c r="A30" s="51"/>
      <c r="B30" s="45"/>
      <c r="C30" s="44"/>
      <c r="D30" s="13">
        <v>851</v>
      </c>
      <c r="E30" s="13" t="s">
        <v>46</v>
      </c>
      <c r="F30" s="11">
        <v>0</v>
      </c>
      <c r="G30" s="8">
        <v>150000</v>
      </c>
      <c r="H30" s="11">
        <v>0</v>
      </c>
      <c r="I30" s="11">
        <v>0</v>
      </c>
      <c r="J30" s="11">
        <v>0</v>
      </c>
      <c r="K30" s="11">
        <v>0</v>
      </c>
      <c r="L30" s="8">
        <v>0</v>
      </c>
      <c r="M30" s="8">
        <v>0</v>
      </c>
      <c r="N30" s="9">
        <v>150000</v>
      </c>
      <c r="O30" s="14"/>
      <c r="P30" s="3"/>
      <c r="Q30" s="3"/>
      <c r="R30" s="3"/>
    </row>
    <row r="31" spans="1:22" s="2" customFormat="1" ht="69.75" x14ac:dyDescent="0.35">
      <c r="A31" s="50"/>
      <c r="B31" s="44"/>
      <c r="C31" s="8" t="s">
        <v>15</v>
      </c>
      <c r="D31" s="5">
        <v>854</v>
      </c>
      <c r="E31" s="8" t="s">
        <v>21</v>
      </c>
      <c r="F31" s="8">
        <v>79957</v>
      </c>
      <c r="G31" s="8">
        <v>89108.3</v>
      </c>
      <c r="H31" s="8">
        <v>95776.3</v>
      </c>
      <c r="I31" s="8">
        <v>95776.3</v>
      </c>
      <c r="J31" s="8">
        <v>95776.3</v>
      </c>
      <c r="K31" s="8">
        <v>95776.3</v>
      </c>
      <c r="L31" s="8">
        <v>95776.3</v>
      </c>
      <c r="M31" s="8">
        <v>95776.3</v>
      </c>
      <c r="N31" s="9">
        <f t="shared" si="5"/>
        <v>743723.10000000009</v>
      </c>
      <c r="O31" s="14"/>
      <c r="P31" s="3"/>
      <c r="Q31" s="3"/>
      <c r="R31" s="3"/>
      <c r="V31" s="2" t="s">
        <v>50</v>
      </c>
    </row>
    <row r="32" spans="1:22" s="2" customFormat="1" ht="93.75" customHeight="1" x14ac:dyDescent="0.35">
      <c r="A32" s="49"/>
      <c r="B32" s="43" t="s">
        <v>39</v>
      </c>
      <c r="C32" s="8" t="s">
        <v>11</v>
      </c>
      <c r="D32" s="5" t="s">
        <v>17</v>
      </c>
      <c r="E32" s="8" t="s">
        <v>17</v>
      </c>
      <c r="F32" s="9">
        <f>F33+F34+F35+F36+F37</f>
        <v>271545.60000000003</v>
      </c>
      <c r="G32" s="9">
        <f>G33+G34+G35+G36+G37</f>
        <v>182691.3</v>
      </c>
      <c r="H32" s="9">
        <f>H33+H34+H35+H36+H37</f>
        <v>218984.40000000002</v>
      </c>
      <c r="I32" s="9">
        <f>I33+I34+I35+I36+I37</f>
        <v>218158.7</v>
      </c>
      <c r="J32" s="9">
        <f>J33+J34+J35+J36+J37</f>
        <v>218158.7</v>
      </c>
      <c r="K32" s="9">
        <f t="shared" ref="K32:M32" si="7">K33+K34+K35+K36+K37</f>
        <v>218158.7</v>
      </c>
      <c r="L32" s="9">
        <f t="shared" si="7"/>
        <v>218158.7</v>
      </c>
      <c r="M32" s="9">
        <f t="shared" si="7"/>
        <v>218158.7</v>
      </c>
      <c r="N32" s="9">
        <f t="shared" si="5"/>
        <v>1764014.7999999998</v>
      </c>
      <c r="O32" s="14"/>
      <c r="P32" s="3"/>
      <c r="Q32" s="3"/>
      <c r="R32" s="3"/>
    </row>
    <row r="33" spans="1:18" s="2" customFormat="1" ht="23.25" x14ac:dyDescent="0.35">
      <c r="A33" s="51"/>
      <c r="B33" s="45"/>
      <c r="C33" s="43" t="s">
        <v>14</v>
      </c>
      <c r="D33" s="5">
        <v>851</v>
      </c>
      <c r="E33" s="8" t="s">
        <v>22</v>
      </c>
      <c r="F33" s="8">
        <v>158228.6</v>
      </c>
      <c r="G33" s="8">
        <v>138533.9</v>
      </c>
      <c r="H33" s="8">
        <v>167833.7</v>
      </c>
      <c r="I33" s="8">
        <v>167833.7</v>
      </c>
      <c r="J33" s="8">
        <v>167833.7</v>
      </c>
      <c r="K33" s="8">
        <v>167833.7</v>
      </c>
      <c r="L33" s="8">
        <v>167833.7</v>
      </c>
      <c r="M33" s="8">
        <v>167833.7</v>
      </c>
      <c r="N33" s="9">
        <f t="shared" si="5"/>
        <v>1303764.7</v>
      </c>
      <c r="O33" s="14"/>
      <c r="P33" s="3"/>
      <c r="Q33" s="3"/>
      <c r="R33" s="3"/>
    </row>
    <row r="34" spans="1:18" s="2" customFormat="1" ht="23.25" x14ac:dyDescent="0.35">
      <c r="A34" s="51"/>
      <c r="B34" s="45"/>
      <c r="C34" s="44"/>
      <c r="D34" s="5">
        <v>851</v>
      </c>
      <c r="E34" s="8" t="s">
        <v>23</v>
      </c>
      <c r="F34" s="8">
        <v>24.6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f t="shared" si="5"/>
        <v>24.6</v>
      </c>
      <c r="O34" s="14"/>
      <c r="P34" s="3"/>
      <c r="Q34" s="3"/>
      <c r="R34" s="3"/>
    </row>
    <row r="35" spans="1:18" s="2" customFormat="1" ht="54" customHeight="1" x14ac:dyDescent="0.35">
      <c r="A35" s="51"/>
      <c r="B35" s="45"/>
      <c r="C35" s="43" t="s">
        <v>16</v>
      </c>
      <c r="D35" s="5">
        <v>847</v>
      </c>
      <c r="E35" s="8" t="s">
        <v>24</v>
      </c>
      <c r="F35" s="8">
        <v>36792.400000000001</v>
      </c>
      <c r="G35" s="8">
        <v>40697.5</v>
      </c>
      <c r="H35" s="8">
        <v>44853.5</v>
      </c>
      <c r="I35" s="8">
        <v>44027.8</v>
      </c>
      <c r="J35" s="8">
        <v>44027.8</v>
      </c>
      <c r="K35" s="8">
        <v>44027.8</v>
      </c>
      <c r="L35" s="8">
        <v>44027.8</v>
      </c>
      <c r="M35" s="8">
        <v>44027.8</v>
      </c>
      <c r="N35" s="9">
        <f t="shared" si="5"/>
        <v>342482.39999999997</v>
      </c>
      <c r="O35" s="14"/>
      <c r="P35" s="3"/>
      <c r="Q35" s="3"/>
      <c r="R35" s="3"/>
    </row>
    <row r="36" spans="1:18" s="2" customFormat="1" ht="23.25" x14ac:dyDescent="0.35">
      <c r="A36" s="51"/>
      <c r="B36" s="45"/>
      <c r="C36" s="45"/>
      <c r="D36" s="5">
        <v>847</v>
      </c>
      <c r="E36" s="8" t="s">
        <v>25</v>
      </c>
      <c r="F36" s="8">
        <v>3350.2</v>
      </c>
      <c r="G36" s="8">
        <v>3459.9</v>
      </c>
      <c r="H36" s="8">
        <v>6297.2</v>
      </c>
      <c r="I36" s="8">
        <v>6297.2</v>
      </c>
      <c r="J36" s="8">
        <v>6297.2</v>
      </c>
      <c r="K36" s="8">
        <v>6297.2</v>
      </c>
      <c r="L36" s="8">
        <v>6297.2</v>
      </c>
      <c r="M36" s="8">
        <v>6297.2</v>
      </c>
      <c r="N36" s="9">
        <f>SUM(F36:M36)</f>
        <v>44593.299999999996</v>
      </c>
      <c r="O36" s="14"/>
      <c r="P36" s="3"/>
      <c r="Q36" s="3"/>
      <c r="R36" s="3"/>
    </row>
    <row r="37" spans="1:18" s="2" customFormat="1" ht="23.25" x14ac:dyDescent="0.35">
      <c r="A37" s="50"/>
      <c r="B37" s="44"/>
      <c r="C37" s="44"/>
      <c r="D37" s="5">
        <v>847</v>
      </c>
      <c r="E37" s="8" t="s">
        <v>45</v>
      </c>
      <c r="F37" s="8">
        <v>73149.8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9">
        <f t="shared" si="5"/>
        <v>73149.8</v>
      </c>
      <c r="O37" s="14"/>
      <c r="P37" s="3"/>
      <c r="Q37" s="3"/>
      <c r="R37" s="3"/>
    </row>
    <row r="38" spans="1:18" s="2" customFormat="1" ht="23.25" x14ac:dyDescent="0.35">
      <c r="A38" s="3"/>
      <c r="B38" s="3"/>
      <c r="C38" s="3"/>
      <c r="D38" s="2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2" customFormat="1" ht="23.25" x14ac:dyDescent="0.35">
      <c r="A39" s="3"/>
      <c r="B39" s="3"/>
      <c r="C39" s="3"/>
      <c r="D39" s="21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</sheetData>
  <mergeCells count="24">
    <mergeCell ref="L1:O1"/>
    <mergeCell ref="A2:O2"/>
    <mergeCell ref="O5:O6"/>
    <mergeCell ref="D5:E5"/>
    <mergeCell ref="F5:N5"/>
    <mergeCell ref="A5:A6"/>
    <mergeCell ref="B5:B6"/>
    <mergeCell ref="C5:C6"/>
    <mergeCell ref="C33:C34"/>
    <mergeCell ref="B32:B37"/>
    <mergeCell ref="C35:C37"/>
    <mergeCell ref="B8:B11"/>
    <mergeCell ref="A8:A11"/>
    <mergeCell ref="A12:A13"/>
    <mergeCell ref="A27:A31"/>
    <mergeCell ref="A32:A37"/>
    <mergeCell ref="B12:B13"/>
    <mergeCell ref="C28:C30"/>
    <mergeCell ref="B27:B31"/>
    <mergeCell ref="B16:B26"/>
    <mergeCell ref="B14:B15"/>
    <mergeCell ref="A14:A15"/>
    <mergeCell ref="C17:C26"/>
    <mergeCell ref="A16:A26"/>
  </mergeCells>
  <printOptions horizontalCentered="1"/>
  <pageMargins left="0" right="0" top="0" bottom="0" header="0" footer="0"/>
  <pageSetup paperSize="9" scale="24" orientation="landscape" r:id="rId1"/>
  <rowBreaks count="1" manualBreakCount="1">
    <brk id="1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6"/>
  <sheetViews>
    <sheetView tabSelected="1" view="pageBreakPreview" topLeftCell="A16" zoomScale="70" zoomScaleNormal="70" zoomScaleSheetLayoutView="70" workbookViewId="0">
      <selection activeCell="G23" sqref="G23"/>
    </sheetView>
  </sheetViews>
  <sheetFormatPr defaultRowHeight="15" x14ac:dyDescent="0.25"/>
  <cols>
    <col min="2" max="2" width="9.7109375" bestFit="1" customWidth="1"/>
    <col min="3" max="3" width="34" customWidth="1"/>
    <col min="4" max="4" width="28.7109375" customWidth="1"/>
    <col min="5" max="5" width="18.7109375" style="16" customWidth="1"/>
    <col min="6" max="6" width="24.42578125" customWidth="1"/>
    <col min="7" max="7" width="18.7109375" style="4" customWidth="1"/>
    <col min="8" max="12" width="18.7109375" customWidth="1"/>
    <col min="13" max="13" width="23.85546875" customWidth="1"/>
    <col min="14" max="14" width="23.28515625" customWidth="1"/>
  </cols>
  <sheetData>
    <row r="1" spans="2:14" ht="217.5" customHeight="1" x14ac:dyDescent="0.35">
      <c r="B1" s="3"/>
      <c r="C1" s="3"/>
      <c r="D1" s="3"/>
      <c r="E1" s="3"/>
      <c r="F1" s="3"/>
      <c r="G1" s="3"/>
      <c r="H1" s="3"/>
      <c r="I1" s="3"/>
      <c r="J1" s="61" t="s">
        <v>55</v>
      </c>
      <c r="K1" s="62"/>
      <c r="L1" s="62"/>
      <c r="M1" s="62"/>
      <c r="N1" s="62"/>
    </row>
    <row r="2" spans="2:14" ht="74.25" customHeight="1" x14ac:dyDescent="0.25">
      <c r="B2" s="63" t="s">
        <v>44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2:14" x14ac:dyDescent="0.25">
      <c r="B3" s="30"/>
      <c r="C3" s="4"/>
      <c r="D3" s="4"/>
      <c r="E3" s="4"/>
      <c r="F3" s="4"/>
      <c r="H3" s="4"/>
      <c r="I3" s="4"/>
      <c r="J3" s="4"/>
      <c r="K3" s="4"/>
      <c r="L3" s="4"/>
      <c r="M3" s="4"/>
      <c r="N3" s="4"/>
    </row>
    <row r="4" spans="2:14" ht="99" customHeight="1" x14ac:dyDescent="0.25">
      <c r="B4" s="60" t="s">
        <v>29</v>
      </c>
      <c r="C4" s="60" t="s">
        <v>0</v>
      </c>
      <c r="D4" s="60" t="s">
        <v>30</v>
      </c>
      <c r="E4" s="60" t="s">
        <v>3</v>
      </c>
      <c r="F4" s="60"/>
      <c r="G4" s="60"/>
      <c r="H4" s="60"/>
      <c r="I4" s="60"/>
      <c r="J4" s="60"/>
      <c r="K4" s="60"/>
      <c r="L4" s="60"/>
      <c r="M4" s="60"/>
      <c r="N4" s="60" t="s">
        <v>31</v>
      </c>
    </row>
    <row r="5" spans="2:14" ht="28.5" customHeight="1" x14ac:dyDescent="0.25">
      <c r="B5" s="60"/>
      <c r="C5" s="60"/>
      <c r="D5" s="60"/>
      <c r="E5" s="31">
        <v>2023</v>
      </c>
      <c r="F5" s="31">
        <v>2024</v>
      </c>
      <c r="G5" s="40">
        <v>2025</v>
      </c>
      <c r="H5" s="31">
        <v>2026</v>
      </c>
      <c r="I5" s="31">
        <v>2027</v>
      </c>
      <c r="J5" s="31">
        <v>2028</v>
      </c>
      <c r="K5" s="31">
        <v>2029</v>
      </c>
      <c r="L5" s="31">
        <v>2030</v>
      </c>
      <c r="M5" s="31" t="s">
        <v>32</v>
      </c>
      <c r="N5" s="60"/>
    </row>
    <row r="6" spans="2:14" ht="20.25" x14ac:dyDescent="0.25">
      <c r="B6" s="31">
        <v>1</v>
      </c>
      <c r="C6" s="31">
        <v>2</v>
      </c>
      <c r="D6" s="31">
        <v>3</v>
      </c>
      <c r="E6" s="31">
        <v>4</v>
      </c>
      <c r="F6" s="31">
        <v>5</v>
      </c>
      <c r="G6" s="40">
        <v>6</v>
      </c>
      <c r="H6" s="31">
        <v>7</v>
      </c>
      <c r="I6" s="31">
        <v>8</v>
      </c>
      <c r="J6" s="31">
        <v>9</v>
      </c>
      <c r="K6" s="31">
        <v>10</v>
      </c>
      <c r="L6" s="31">
        <v>11</v>
      </c>
      <c r="M6" s="31">
        <v>12</v>
      </c>
      <c r="N6" s="31">
        <v>13</v>
      </c>
    </row>
    <row r="7" spans="2:14" ht="20.25" x14ac:dyDescent="0.25">
      <c r="B7" s="60">
        <v>1</v>
      </c>
      <c r="C7" s="60" t="s">
        <v>8</v>
      </c>
      <c r="D7" s="31" t="s">
        <v>27</v>
      </c>
      <c r="E7" s="32">
        <f>E8+E9+E10+E11</f>
        <v>1666139.1</v>
      </c>
      <c r="F7" s="32">
        <f>F8+F9+F10+F11</f>
        <v>3919478.0999999996</v>
      </c>
      <c r="G7" s="32">
        <f>G8+G9+G10+G11</f>
        <v>2154582.6</v>
      </c>
      <c r="H7" s="32">
        <f t="shared" ref="H7:L7" si="0">H8+H9+H10+H11</f>
        <v>2214582.4000000004</v>
      </c>
      <c r="I7" s="32">
        <f t="shared" si="0"/>
        <v>2502004.1</v>
      </c>
      <c r="J7" s="32">
        <f t="shared" si="0"/>
        <v>1306020.3</v>
      </c>
      <c r="K7" s="32">
        <f t="shared" si="0"/>
        <v>1306020.2</v>
      </c>
      <c r="L7" s="32">
        <f t="shared" si="0"/>
        <v>1306020.2</v>
      </c>
      <c r="M7" s="32">
        <f>SUM(E7:L7)</f>
        <v>16374846.999999998</v>
      </c>
      <c r="N7" s="31"/>
    </row>
    <row r="8" spans="2:14" ht="40.5" x14ac:dyDescent="0.25">
      <c r="B8" s="60"/>
      <c r="C8" s="60"/>
      <c r="D8" s="31" t="s">
        <v>33</v>
      </c>
      <c r="E8" s="32">
        <f t="shared" ref="E8:F11" si="1">E13+E23+E28+E33</f>
        <v>182301.5</v>
      </c>
      <c r="F8" s="32">
        <f t="shared" si="1"/>
        <v>2714545.8</v>
      </c>
      <c r="G8" s="32">
        <f>G13+G23+G28+G33+G18</f>
        <v>523990.6</v>
      </c>
      <c r="H8" s="32">
        <f t="shared" ref="H8:L8" si="2">H13+H23+H28+H33+H18</f>
        <v>581479.19999999995</v>
      </c>
      <c r="I8" s="32">
        <f t="shared" si="2"/>
        <v>765429.4</v>
      </c>
      <c r="J8" s="32">
        <f t="shared" si="2"/>
        <v>0</v>
      </c>
      <c r="K8" s="32">
        <f t="shared" si="2"/>
        <v>0</v>
      </c>
      <c r="L8" s="32">
        <f t="shared" si="2"/>
        <v>0</v>
      </c>
      <c r="M8" s="32">
        <f t="shared" ref="M8:M36" si="3">SUM(E8:L8)</f>
        <v>4767746.5</v>
      </c>
      <c r="N8" s="31"/>
    </row>
    <row r="9" spans="2:14" ht="20.25" x14ac:dyDescent="0.25">
      <c r="B9" s="60"/>
      <c r="C9" s="60"/>
      <c r="D9" s="31" t="s">
        <v>34</v>
      </c>
      <c r="E9" s="32">
        <f t="shared" si="1"/>
        <v>1483837.6</v>
      </c>
      <c r="F9" s="32">
        <f t="shared" si="1"/>
        <v>1204932.3</v>
      </c>
      <c r="G9" s="32">
        <f>G14+G24+G29+G34+G19</f>
        <v>1630592</v>
      </c>
      <c r="H9" s="32">
        <f t="shared" ref="H9:L9" si="4">H14+H24+H29+H34+H19</f>
        <v>1633103.2000000002</v>
      </c>
      <c r="I9" s="32">
        <f t="shared" si="4"/>
        <v>1736574.7000000002</v>
      </c>
      <c r="J9" s="32">
        <f t="shared" si="4"/>
        <v>1306020.3</v>
      </c>
      <c r="K9" s="32">
        <f t="shared" si="4"/>
        <v>1306020.2</v>
      </c>
      <c r="L9" s="32">
        <f t="shared" si="4"/>
        <v>1306020.2</v>
      </c>
      <c r="M9" s="32">
        <f t="shared" si="3"/>
        <v>11607100.5</v>
      </c>
      <c r="N9" s="31"/>
    </row>
    <row r="10" spans="2:14" ht="60.75" x14ac:dyDescent="0.25">
      <c r="B10" s="60"/>
      <c r="C10" s="60"/>
      <c r="D10" s="31" t="s">
        <v>35</v>
      </c>
      <c r="E10" s="33">
        <f t="shared" si="1"/>
        <v>0</v>
      </c>
      <c r="F10" s="33">
        <f t="shared" si="1"/>
        <v>0</v>
      </c>
      <c r="G10" s="33">
        <f t="shared" ref="G10:L11" si="5">G15+G25+G30+G35</f>
        <v>0</v>
      </c>
      <c r="H10" s="33">
        <f t="shared" si="5"/>
        <v>0</v>
      </c>
      <c r="I10" s="33">
        <f t="shared" si="5"/>
        <v>0</v>
      </c>
      <c r="J10" s="33">
        <f t="shared" si="5"/>
        <v>0</v>
      </c>
      <c r="K10" s="33">
        <f t="shared" si="5"/>
        <v>0</v>
      </c>
      <c r="L10" s="33">
        <f t="shared" si="5"/>
        <v>0</v>
      </c>
      <c r="M10" s="32">
        <f t="shared" si="3"/>
        <v>0</v>
      </c>
      <c r="N10" s="31"/>
    </row>
    <row r="11" spans="2:14" ht="40.5" x14ac:dyDescent="0.25">
      <c r="B11" s="60"/>
      <c r="C11" s="60"/>
      <c r="D11" s="31" t="s">
        <v>36</v>
      </c>
      <c r="E11" s="33">
        <f t="shared" si="1"/>
        <v>0</v>
      </c>
      <c r="F11" s="33">
        <f t="shared" si="1"/>
        <v>0</v>
      </c>
      <c r="G11" s="33">
        <f t="shared" si="5"/>
        <v>0</v>
      </c>
      <c r="H11" s="33">
        <f t="shared" si="5"/>
        <v>0</v>
      </c>
      <c r="I11" s="33">
        <f t="shared" si="5"/>
        <v>0</v>
      </c>
      <c r="J11" s="33">
        <f t="shared" si="5"/>
        <v>0</v>
      </c>
      <c r="K11" s="33">
        <f t="shared" si="5"/>
        <v>0</v>
      </c>
      <c r="L11" s="33">
        <f t="shared" si="5"/>
        <v>0</v>
      </c>
      <c r="M11" s="32">
        <f t="shared" si="3"/>
        <v>0</v>
      </c>
      <c r="N11" s="31"/>
    </row>
    <row r="12" spans="2:14" ht="20.25" x14ac:dyDescent="0.25">
      <c r="B12" s="60"/>
      <c r="C12" s="60" t="s">
        <v>13</v>
      </c>
      <c r="D12" s="31" t="s">
        <v>27</v>
      </c>
      <c r="E12" s="32">
        <f>E13+E14+E15+E16</f>
        <v>189897.7</v>
      </c>
      <c r="F12" s="32">
        <f t="shared" ref="F12:L12" si="6">F13+F14+F15+F16</f>
        <v>135985.29999999999</v>
      </c>
      <c r="G12" s="32">
        <f t="shared" si="6"/>
        <v>0</v>
      </c>
      <c r="H12" s="32">
        <f t="shared" si="6"/>
        <v>0</v>
      </c>
      <c r="I12" s="32">
        <f t="shared" si="6"/>
        <v>0</v>
      </c>
      <c r="J12" s="32">
        <f t="shared" si="6"/>
        <v>0</v>
      </c>
      <c r="K12" s="32">
        <f t="shared" si="6"/>
        <v>0</v>
      </c>
      <c r="L12" s="32">
        <f t="shared" si="6"/>
        <v>0</v>
      </c>
      <c r="M12" s="32">
        <f t="shared" si="3"/>
        <v>325883</v>
      </c>
      <c r="N12" s="31"/>
    </row>
    <row r="13" spans="2:14" ht="40.5" x14ac:dyDescent="0.25">
      <c r="B13" s="60"/>
      <c r="C13" s="60"/>
      <c r="D13" s="31" t="s">
        <v>33</v>
      </c>
      <c r="E13" s="34">
        <v>182301.5</v>
      </c>
      <c r="F13" s="34">
        <v>130545.8</v>
      </c>
      <c r="G13" s="40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f t="shared" si="3"/>
        <v>312847.3</v>
      </c>
      <c r="N13" s="31"/>
    </row>
    <row r="14" spans="2:14" ht="20.25" x14ac:dyDescent="0.25">
      <c r="B14" s="60"/>
      <c r="C14" s="60"/>
      <c r="D14" s="31" t="s">
        <v>34</v>
      </c>
      <c r="E14" s="34">
        <v>7596.2</v>
      </c>
      <c r="F14" s="34">
        <v>5439.5</v>
      </c>
      <c r="G14" s="4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f t="shared" si="3"/>
        <v>13035.7</v>
      </c>
      <c r="N14" s="31"/>
    </row>
    <row r="15" spans="2:14" ht="60.75" x14ac:dyDescent="0.25">
      <c r="B15" s="60"/>
      <c r="C15" s="60"/>
      <c r="D15" s="31" t="s">
        <v>35</v>
      </c>
      <c r="E15" s="31">
        <v>0</v>
      </c>
      <c r="F15" s="31">
        <v>0</v>
      </c>
      <c r="G15" s="40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f t="shared" si="3"/>
        <v>0</v>
      </c>
      <c r="N15" s="31"/>
    </row>
    <row r="16" spans="2:14" ht="40.5" x14ac:dyDescent="0.25">
      <c r="B16" s="60"/>
      <c r="C16" s="60"/>
      <c r="D16" s="31" t="s">
        <v>36</v>
      </c>
      <c r="E16" s="31">
        <v>0</v>
      </c>
      <c r="F16" s="31">
        <v>0</v>
      </c>
      <c r="G16" s="40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f t="shared" si="3"/>
        <v>0</v>
      </c>
      <c r="N16" s="31"/>
    </row>
    <row r="17" spans="2:14" ht="48" customHeight="1" x14ac:dyDescent="0.25">
      <c r="B17" s="64"/>
      <c r="C17" s="43" t="s">
        <v>51</v>
      </c>
      <c r="D17" s="35" t="s">
        <v>27</v>
      </c>
      <c r="E17" s="35">
        <v>0</v>
      </c>
      <c r="F17" s="35">
        <v>0</v>
      </c>
      <c r="G17" s="35">
        <f>G18+G19+G20+G21</f>
        <v>818736.6</v>
      </c>
      <c r="H17" s="35">
        <f t="shared" ref="H17:L17" si="7">H18+H19+H20+H21</f>
        <v>908562.1</v>
      </c>
      <c r="I17" s="35">
        <f t="shared" si="7"/>
        <v>1195983.8</v>
      </c>
      <c r="J17" s="35">
        <f t="shared" si="7"/>
        <v>0</v>
      </c>
      <c r="K17" s="35">
        <f t="shared" si="7"/>
        <v>0</v>
      </c>
      <c r="L17" s="35">
        <f t="shared" si="7"/>
        <v>0</v>
      </c>
      <c r="M17" s="36">
        <f>M18+M19+M20+M21</f>
        <v>2923282.5</v>
      </c>
      <c r="N17" s="35"/>
    </row>
    <row r="18" spans="2:14" ht="48" customHeight="1" x14ac:dyDescent="0.25">
      <c r="B18" s="65"/>
      <c r="C18" s="45"/>
      <c r="D18" s="31" t="s">
        <v>33</v>
      </c>
      <c r="E18" s="35">
        <v>0</v>
      </c>
      <c r="F18" s="35">
        <v>0</v>
      </c>
      <c r="G18" s="35">
        <v>523990.6</v>
      </c>
      <c r="H18" s="35">
        <v>581479.19999999995</v>
      </c>
      <c r="I18" s="35">
        <v>765429.4</v>
      </c>
      <c r="J18" s="35">
        <v>0</v>
      </c>
      <c r="K18" s="35">
        <v>0</v>
      </c>
      <c r="L18" s="35">
        <v>0</v>
      </c>
      <c r="M18" s="36">
        <f>E18+F18+G18+H18+I18+J18+K18+L18</f>
        <v>1870899.1999999997</v>
      </c>
      <c r="N18" s="35"/>
    </row>
    <row r="19" spans="2:14" ht="48" customHeight="1" x14ac:dyDescent="0.25">
      <c r="B19" s="65"/>
      <c r="C19" s="45"/>
      <c r="D19" s="31" t="s">
        <v>34</v>
      </c>
      <c r="E19" s="35">
        <v>0</v>
      </c>
      <c r="F19" s="35">
        <v>0</v>
      </c>
      <c r="G19" s="35">
        <v>294746</v>
      </c>
      <c r="H19" s="35">
        <v>327082.90000000002</v>
      </c>
      <c r="I19" s="35">
        <v>430554.4</v>
      </c>
      <c r="J19" s="35">
        <v>0</v>
      </c>
      <c r="K19" s="35">
        <v>0</v>
      </c>
      <c r="L19" s="35">
        <v>0</v>
      </c>
      <c r="M19" s="36">
        <f t="shared" ref="M19:M21" si="8">E19+F19+G19+H19+I19+J19+K19+L19</f>
        <v>1052383.3</v>
      </c>
      <c r="N19" s="35"/>
    </row>
    <row r="20" spans="2:14" ht="60.75" customHeight="1" x14ac:dyDescent="0.25">
      <c r="B20" s="65"/>
      <c r="C20" s="45"/>
      <c r="D20" s="31" t="s">
        <v>35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6">
        <f t="shared" si="8"/>
        <v>0</v>
      </c>
      <c r="N20" s="35"/>
    </row>
    <row r="21" spans="2:14" ht="41.25" customHeight="1" x14ac:dyDescent="0.25">
      <c r="B21" s="66"/>
      <c r="C21" s="44"/>
      <c r="D21" s="31" t="s">
        <v>36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/>
      <c r="K21" s="35"/>
      <c r="L21" s="35"/>
      <c r="M21" s="36">
        <f t="shared" si="8"/>
        <v>0</v>
      </c>
      <c r="N21" s="35"/>
    </row>
    <row r="22" spans="2:14" ht="20.25" x14ac:dyDescent="0.25">
      <c r="B22" s="60"/>
      <c r="C22" s="60" t="s">
        <v>37</v>
      </c>
      <c r="D22" s="31" t="s">
        <v>27</v>
      </c>
      <c r="E22" s="32">
        <f>E23+E24+E25+E26</f>
        <v>767571.39999999991</v>
      </c>
      <c r="F22" s="32">
        <f>F23+F24+F25+F26</f>
        <v>2969752.7</v>
      </c>
      <c r="G22" s="32">
        <v>631004</v>
      </c>
      <c r="H22" s="32">
        <f t="shared" ref="H22:L22" si="9">H23+H24+H25+H26</f>
        <v>631004</v>
      </c>
      <c r="I22" s="32">
        <f t="shared" si="9"/>
        <v>631004</v>
      </c>
      <c r="J22" s="32">
        <f t="shared" si="9"/>
        <v>631004</v>
      </c>
      <c r="K22" s="32">
        <f t="shared" si="9"/>
        <v>631003.9</v>
      </c>
      <c r="L22" s="32">
        <f t="shared" si="9"/>
        <v>631003.9</v>
      </c>
      <c r="M22" s="32">
        <f t="shared" si="3"/>
        <v>7523347.9000000004</v>
      </c>
      <c r="N22" s="31"/>
    </row>
    <row r="23" spans="2:14" ht="40.5" x14ac:dyDescent="0.25">
      <c r="B23" s="60"/>
      <c r="C23" s="60"/>
      <c r="D23" s="31" t="s">
        <v>33</v>
      </c>
      <c r="E23" s="31">
        <v>0</v>
      </c>
      <c r="F23" s="37">
        <v>2435500</v>
      </c>
      <c r="G23" s="40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f t="shared" si="3"/>
        <v>2435500</v>
      </c>
      <c r="N23" s="31"/>
    </row>
    <row r="24" spans="2:14" ht="20.25" x14ac:dyDescent="0.25">
      <c r="B24" s="60"/>
      <c r="C24" s="60"/>
      <c r="D24" s="31" t="s">
        <v>34</v>
      </c>
      <c r="E24" s="34">
        <f>прил.2!F16</f>
        <v>767571.39999999991</v>
      </c>
      <c r="F24" s="37">
        <f>526052.7+8200</f>
        <v>534252.69999999995</v>
      </c>
      <c r="G24" s="34">
        <v>631004</v>
      </c>
      <c r="H24" s="34">
        <f>прил.2!I16</f>
        <v>631004</v>
      </c>
      <c r="I24" s="34">
        <f>прил.2!J16</f>
        <v>631004</v>
      </c>
      <c r="J24" s="34">
        <f>прил.2!K16</f>
        <v>631004</v>
      </c>
      <c r="K24" s="34">
        <f>прил.2!L16</f>
        <v>631003.9</v>
      </c>
      <c r="L24" s="34">
        <f>прил.2!M16</f>
        <v>631003.9</v>
      </c>
      <c r="M24" s="32">
        <f t="shared" si="3"/>
        <v>5087847.9000000004</v>
      </c>
      <c r="N24" s="31"/>
    </row>
    <row r="25" spans="2:14" ht="60.75" x14ac:dyDescent="0.25">
      <c r="B25" s="60"/>
      <c r="C25" s="60"/>
      <c r="D25" s="31" t="s">
        <v>35</v>
      </c>
      <c r="E25" s="31">
        <v>0</v>
      </c>
      <c r="F25" s="31">
        <v>0</v>
      </c>
      <c r="G25" s="40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f t="shared" si="3"/>
        <v>0</v>
      </c>
      <c r="N25" s="31"/>
    </row>
    <row r="26" spans="2:14" ht="40.5" x14ac:dyDescent="0.25">
      <c r="B26" s="60"/>
      <c r="C26" s="60"/>
      <c r="D26" s="31" t="s">
        <v>36</v>
      </c>
      <c r="E26" s="31">
        <v>0</v>
      </c>
      <c r="F26" s="31">
        <v>0</v>
      </c>
      <c r="G26" s="40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2">
        <f t="shared" si="3"/>
        <v>0</v>
      </c>
      <c r="N26" s="31"/>
    </row>
    <row r="27" spans="2:14" ht="20.25" x14ac:dyDescent="0.25">
      <c r="B27" s="60"/>
      <c r="C27" s="60" t="s">
        <v>38</v>
      </c>
      <c r="D27" s="31" t="s">
        <v>27</v>
      </c>
      <c r="E27" s="32">
        <f>E29</f>
        <v>437124.4</v>
      </c>
      <c r="F27" s="32">
        <f>F28+F29+F30+F31</f>
        <v>631048.80000000005</v>
      </c>
      <c r="G27" s="32">
        <f t="shared" ref="G27:L27" si="10">G28+G29+G30+G31</f>
        <v>485857.6</v>
      </c>
      <c r="H27" s="32">
        <f t="shared" si="10"/>
        <v>456857.59999999998</v>
      </c>
      <c r="I27" s="32">
        <f t="shared" si="10"/>
        <v>456857.59999999998</v>
      </c>
      <c r="J27" s="32">
        <f t="shared" si="10"/>
        <v>456857.59999999998</v>
      </c>
      <c r="K27" s="32">
        <f t="shared" si="10"/>
        <v>456857.59999999998</v>
      </c>
      <c r="L27" s="32">
        <f t="shared" si="10"/>
        <v>456857.59999999998</v>
      </c>
      <c r="M27" s="32">
        <f t="shared" si="3"/>
        <v>3838318.8000000007</v>
      </c>
      <c r="N27" s="31"/>
    </row>
    <row r="28" spans="2:14" ht="40.5" x14ac:dyDescent="0.25">
      <c r="B28" s="60"/>
      <c r="C28" s="60"/>
      <c r="D28" s="31" t="s">
        <v>33</v>
      </c>
      <c r="E28" s="31">
        <v>0</v>
      </c>
      <c r="F28" s="37">
        <v>148500</v>
      </c>
      <c r="G28" s="40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2">
        <f t="shared" si="3"/>
        <v>148500</v>
      </c>
      <c r="N28" s="31"/>
    </row>
    <row r="29" spans="2:14" ht="20.25" x14ac:dyDescent="0.25">
      <c r="B29" s="60"/>
      <c r="C29" s="60"/>
      <c r="D29" s="31" t="s">
        <v>34</v>
      </c>
      <c r="E29" s="34">
        <v>437124.4</v>
      </c>
      <c r="F29" s="37">
        <v>482548.8</v>
      </c>
      <c r="G29" s="34">
        <f>прил.2!H27</f>
        <v>485857.6</v>
      </c>
      <c r="H29" s="34">
        <f>прил.2!I27</f>
        <v>456857.59999999998</v>
      </c>
      <c r="I29" s="34">
        <f>прил.2!J27</f>
        <v>456857.59999999998</v>
      </c>
      <c r="J29" s="34">
        <f>прил.2!K27</f>
        <v>456857.59999999998</v>
      </c>
      <c r="K29" s="34">
        <f>прил.2!L27</f>
        <v>456857.59999999998</v>
      </c>
      <c r="L29" s="34">
        <f>прил.2!M27</f>
        <v>456857.59999999998</v>
      </c>
      <c r="M29" s="32">
        <f t="shared" si="3"/>
        <v>3689818.8000000003</v>
      </c>
      <c r="N29" s="31"/>
    </row>
    <row r="30" spans="2:14" ht="60.75" x14ac:dyDescent="0.25">
      <c r="B30" s="60"/>
      <c r="C30" s="60"/>
      <c r="D30" s="31" t="s">
        <v>35</v>
      </c>
      <c r="E30" s="31">
        <v>0</v>
      </c>
      <c r="F30" s="38">
        <v>0</v>
      </c>
      <c r="G30" s="40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2">
        <f t="shared" si="3"/>
        <v>0</v>
      </c>
      <c r="N30" s="31"/>
    </row>
    <row r="31" spans="2:14" ht="40.5" x14ac:dyDescent="0.25">
      <c r="B31" s="60"/>
      <c r="C31" s="60"/>
      <c r="D31" s="31" t="s">
        <v>36</v>
      </c>
      <c r="E31" s="31">
        <v>0</v>
      </c>
      <c r="F31" s="38">
        <v>0</v>
      </c>
      <c r="G31" s="40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2">
        <f t="shared" si="3"/>
        <v>0</v>
      </c>
      <c r="N31" s="31"/>
    </row>
    <row r="32" spans="2:14" ht="20.25" x14ac:dyDescent="0.25">
      <c r="B32" s="60"/>
      <c r="C32" s="60" t="s">
        <v>39</v>
      </c>
      <c r="D32" s="31" t="s">
        <v>27</v>
      </c>
      <c r="E32" s="32">
        <f t="shared" ref="E32:L32" si="11">E33+E34+E35+E36</f>
        <v>271545.60000000003</v>
      </c>
      <c r="F32" s="39">
        <f t="shared" si="11"/>
        <v>182691.3</v>
      </c>
      <c r="G32" s="32">
        <f t="shared" si="11"/>
        <v>218984.4</v>
      </c>
      <c r="H32" s="32">
        <f t="shared" si="11"/>
        <v>218158.7</v>
      </c>
      <c r="I32" s="32">
        <f t="shared" si="11"/>
        <v>218158.7</v>
      </c>
      <c r="J32" s="32">
        <f t="shared" si="11"/>
        <v>218158.7</v>
      </c>
      <c r="K32" s="32">
        <f t="shared" si="11"/>
        <v>218158.7</v>
      </c>
      <c r="L32" s="32">
        <f t="shared" si="11"/>
        <v>218158.7</v>
      </c>
      <c r="M32" s="32">
        <f t="shared" si="3"/>
        <v>1764014.7999999998</v>
      </c>
      <c r="N32" s="31"/>
    </row>
    <row r="33" spans="2:14" ht="40.5" x14ac:dyDescent="0.25">
      <c r="B33" s="60"/>
      <c r="C33" s="60"/>
      <c r="D33" s="31" t="s">
        <v>33</v>
      </c>
      <c r="E33" s="31">
        <v>0</v>
      </c>
      <c r="F33" s="38">
        <v>0</v>
      </c>
      <c r="G33" s="40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2">
        <f t="shared" si="3"/>
        <v>0</v>
      </c>
      <c r="N33" s="31"/>
    </row>
    <row r="34" spans="2:14" ht="23.25" x14ac:dyDescent="0.25">
      <c r="B34" s="60"/>
      <c r="C34" s="60"/>
      <c r="D34" s="31" t="s">
        <v>34</v>
      </c>
      <c r="E34" s="34">
        <f>прил.2!F32</f>
        <v>271545.60000000003</v>
      </c>
      <c r="F34" s="37">
        <v>182691.3</v>
      </c>
      <c r="G34" s="8">
        <v>218984.4</v>
      </c>
      <c r="H34" s="8">
        <v>218158.7</v>
      </c>
      <c r="I34" s="8">
        <v>218158.7</v>
      </c>
      <c r="J34" s="34">
        <f>прил.2!K32</f>
        <v>218158.7</v>
      </c>
      <c r="K34" s="34">
        <f>прил.2!L32</f>
        <v>218158.7</v>
      </c>
      <c r="L34" s="34">
        <f>прил.2!M32</f>
        <v>218158.7</v>
      </c>
      <c r="M34" s="32">
        <f t="shared" si="3"/>
        <v>1764014.7999999998</v>
      </c>
      <c r="N34" s="31"/>
    </row>
    <row r="35" spans="2:14" ht="60.75" x14ac:dyDescent="0.25">
      <c r="B35" s="60"/>
      <c r="C35" s="60"/>
      <c r="D35" s="31" t="s">
        <v>35</v>
      </c>
      <c r="E35" s="31">
        <v>0</v>
      </c>
      <c r="F35" s="38">
        <v>0</v>
      </c>
      <c r="G35" s="40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2">
        <f t="shared" si="3"/>
        <v>0</v>
      </c>
      <c r="N35" s="31"/>
    </row>
    <row r="36" spans="2:14" ht="40.5" x14ac:dyDescent="0.25">
      <c r="B36" s="60"/>
      <c r="C36" s="60"/>
      <c r="D36" s="31" t="s">
        <v>36</v>
      </c>
      <c r="E36" s="31">
        <v>0</v>
      </c>
      <c r="F36" s="38">
        <v>0</v>
      </c>
      <c r="G36" s="40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2">
        <f t="shared" si="3"/>
        <v>0</v>
      </c>
      <c r="N36" s="31"/>
    </row>
  </sheetData>
  <mergeCells count="19">
    <mergeCell ref="B7:B11"/>
    <mergeCell ref="C7:C11"/>
    <mergeCell ref="B4:B5"/>
    <mergeCell ref="C4:C5"/>
    <mergeCell ref="B32:B36"/>
    <mergeCell ref="C32:C36"/>
    <mergeCell ref="B12:B16"/>
    <mergeCell ref="C12:C16"/>
    <mergeCell ref="B22:B26"/>
    <mergeCell ref="C22:C26"/>
    <mergeCell ref="B27:B31"/>
    <mergeCell ref="C27:C31"/>
    <mergeCell ref="B17:B21"/>
    <mergeCell ref="C17:C21"/>
    <mergeCell ref="D4:D5"/>
    <mergeCell ref="J1:N1"/>
    <mergeCell ref="B2:N2"/>
    <mergeCell ref="E4:M4"/>
    <mergeCell ref="N4:N5"/>
  </mergeCells>
  <printOptions horizontalCentered="1"/>
  <pageMargins left="0" right="0" top="0" bottom="0" header="0" footer="0"/>
  <pageSetup paperSize="9" scale="50" fitToHeight="0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прил.2</vt:lpstr>
      <vt:lpstr>прил.3</vt:lpstr>
      <vt:lpstr>прил.2!Область_печати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2025-06-16T11:45:35Z</dcterms:modified>
</cp:coreProperties>
</file>