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7 - 2023 год\2 - 1 полугодие 2023\"/>
    </mc:Choice>
  </mc:AlternateContent>
  <bookViews>
    <workbookView xWindow="0" yWindow="615" windowWidth="20730" windowHeight="8985" tabRatio="534"/>
  </bookViews>
  <sheets>
    <sheet name="Отчет МСУ инфра" sheetId="16" r:id="rId1"/>
    <sheet name="Отчет МСУ Градо" sheetId="18" r:id="rId2"/>
    <sheet name="Отчет МСУ Переселен" sheetId="22" r:id="rId3"/>
    <sheet name="Отчет МСУ молод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Titles" localSheetId="1">'Отчет МСУ Градо'!$A:$B,'Отчет МСУ Градо'!$10:$15</definedName>
    <definedName name="_xlnm.Print_Titles" localSheetId="0">'Отчет МСУ инфра'!$A:$B,'Отчет МСУ инфра'!$9:$14</definedName>
    <definedName name="_xlnm.Print_Titles" localSheetId="3">'Отчет МСУ молод'!$A:$B,'Отчет МСУ молод'!$10:$15</definedName>
    <definedName name="_xlnm.Print_Titles" localSheetId="2">'Отчет МСУ Переселен'!$A:$B,'Отчет МСУ Переселен'!$10:$15</definedName>
  </definedNames>
  <calcPr calcId="162913"/>
</workbook>
</file>

<file path=xl/calcChain.xml><?xml version="1.0" encoding="utf-8"?>
<calcChain xmlns="http://schemas.openxmlformats.org/spreadsheetml/2006/main">
  <c r="Q15" i="16" l="1"/>
  <c r="L16" i="18" l="1"/>
  <c r="W39" i="18"/>
  <c r="V39" i="18"/>
  <c r="Z42" i="22" l="1"/>
  <c r="AA16" i="22" l="1"/>
  <c r="X22" i="16" l="1"/>
  <c r="X20" i="16"/>
  <c r="X21" i="16"/>
  <c r="W20" i="16"/>
  <c r="V20" i="16"/>
  <c r="R20" i="16"/>
  <c r="S20" i="16"/>
  <c r="T20" i="16"/>
  <c r="W18" i="16"/>
  <c r="R16" i="16"/>
  <c r="S16" i="16"/>
  <c r="T16" i="16"/>
  <c r="P16" i="4" l="1"/>
  <c r="I16" i="4"/>
  <c r="U56" i="4"/>
  <c r="V56" i="4"/>
  <c r="W56" i="4"/>
  <c r="P56" i="4"/>
  <c r="R55" i="4"/>
  <c r="S55" i="4"/>
  <c r="T55" i="4"/>
  <c r="P55" i="4"/>
  <c r="U54" i="4"/>
  <c r="V54" i="4"/>
  <c r="W54" i="4"/>
  <c r="R54" i="4"/>
  <c r="Q54" i="4" s="1"/>
  <c r="S54" i="4"/>
  <c r="T54" i="4"/>
  <c r="P54" i="4"/>
  <c r="U53" i="4"/>
  <c r="V53" i="4"/>
  <c r="W53" i="4"/>
  <c r="R53" i="4"/>
  <c r="S53" i="4"/>
  <c r="T53" i="4"/>
  <c r="P53" i="4"/>
  <c r="J53" i="4"/>
  <c r="K53" i="4"/>
  <c r="L53" i="4"/>
  <c r="R52" i="4"/>
  <c r="S52" i="4"/>
  <c r="T52" i="4"/>
  <c r="P52" i="4"/>
  <c r="J52" i="4"/>
  <c r="K52" i="4"/>
  <c r="L52" i="4"/>
  <c r="U51" i="4"/>
  <c r="V51" i="4"/>
  <c r="W51" i="4"/>
  <c r="R51" i="4"/>
  <c r="S51" i="4"/>
  <c r="T51" i="4"/>
  <c r="P51" i="4"/>
  <c r="U50" i="4"/>
  <c r="V50" i="4"/>
  <c r="W50" i="4"/>
  <c r="R50" i="4"/>
  <c r="S50" i="4"/>
  <c r="T50" i="4"/>
  <c r="P50" i="4"/>
  <c r="U49" i="4"/>
  <c r="V49" i="4"/>
  <c r="W49" i="4"/>
  <c r="R49" i="4"/>
  <c r="S49" i="4"/>
  <c r="T49" i="4"/>
  <c r="P49" i="4"/>
  <c r="J49" i="4"/>
  <c r="K49" i="4"/>
  <c r="L49" i="4"/>
  <c r="U48" i="4"/>
  <c r="V48" i="4"/>
  <c r="W48" i="4"/>
  <c r="R48" i="4"/>
  <c r="S48" i="4"/>
  <c r="T48" i="4"/>
  <c r="P48" i="4"/>
  <c r="U47" i="4"/>
  <c r="V47" i="4"/>
  <c r="W47" i="4"/>
  <c r="R47" i="4"/>
  <c r="S47" i="4"/>
  <c r="T47" i="4"/>
  <c r="P47" i="4"/>
  <c r="J47" i="4"/>
  <c r="K47" i="4"/>
  <c r="L47" i="4"/>
  <c r="U46" i="4"/>
  <c r="V46" i="4"/>
  <c r="W46" i="4"/>
  <c r="R46" i="4"/>
  <c r="S46" i="4"/>
  <c r="T46" i="4"/>
  <c r="P46" i="4"/>
  <c r="U45" i="4"/>
  <c r="V45" i="4"/>
  <c r="W45" i="4"/>
  <c r="R45" i="4"/>
  <c r="S45" i="4"/>
  <c r="T45" i="4"/>
  <c r="P45" i="4"/>
  <c r="J45" i="4"/>
  <c r="K45" i="4"/>
  <c r="L45" i="4"/>
  <c r="R44" i="4"/>
  <c r="Q44" i="4" s="1"/>
  <c r="S44" i="4"/>
  <c r="T44" i="4"/>
  <c r="P44" i="4"/>
  <c r="U43" i="4"/>
  <c r="V43" i="4"/>
  <c r="W43" i="4"/>
  <c r="R43" i="4"/>
  <c r="S43" i="4"/>
  <c r="T43" i="4"/>
  <c r="P43" i="4"/>
  <c r="R42" i="4"/>
  <c r="S42" i="4"/>
  <c r="T42" i="4"/>
  <c r="P42" i="4"/>
  <c r="J42" i="4"/>
  <c r="K42" i="4"/>
  <c r="L42" i="4"/>
  <c r="U41" i="4"/>
  <c r="V41" i="4"/>
  <c r="W41" i="4"/>
  <c r="R41" i="4"/>
  <c r="S41" i="4"/>
  <c r="T41" i="4"/>
  <c r="P41" i="4"/>
  <c r="U40" i="4"/>
  <c r="V40" i="4"/>
  <c r="W40" i="4"/>
  <c r="R40" i="4"/>
  <c r="S40" i="4"/>
  <c r="T40" i="4"/>
  <c r="P40" i="4"/>
  <c r="U39" i="4"/>
  <c r="V39" i="4"/>
  <c r="W39" i="4"/>
  <c r="R39" i="4"/>
  <c r="S39" i="4"/>
  <c r="T39" i="4"/>
  <c r="P39" i="4"/>
  <c r="U38" i="4"/>
  <c r="V38" i="4"/>
  <c r="W38" i="4"/>
  <c r="R38" i="4"/>
  <c r="S38" i="4"/>
  <c r="T38" i="4"/>
  <c r="P38" i="4"/>
  <c r="U37" i="4"/>
  <c r="V37" i="4"/>
  <c r="W37" i="4"/>
  <c r="R37" i="4"/>
  <c r="S37" i="4"/>
  <c r="T37" i="4"/>
  <c r="P37" i="4"/>
  <c r="J37" i="4"/>
  <c r="K37" i="4"/>
  <c r="L37" i="4"/>
  <c r="R36" i="4"/>
  <c r="S36" i="4"/>
  <c r="T36" i="4"/>
  <c r="P36" i="4"/>
  <c r="J36" i="4"/>
  <c r="K36" i="4"/>
  <c r="L36" i="4"/>
  <c r="U35" i="4"/>
  <c r="V35" i="4"/>
  <c r="W35" i="4"/>
  <c r="R35" i="4"/>
  <c r="S35" i="4"/>
  <c r="T35" i="4"/>
  <c r="P35" i="4"/>
  <c r="J35" i="4"/>
  <c r="K35" i="4"/>
  <c r="L35" i="4"/>
  <c r="U34" i="4"/>
  <c r="V34" i="4"/>
  <c r="W34" i="4"/>
  <c r="R34" i="4"/>
  <c r="S34" i="4"/>
  <c r="T34" i="4"/>
  <c r="P34" i="4"/>
  <c r="J34" i="4"/>
  <c r="K34" i="4"/>
  <c r="L34" i="4"/>
  <c r="R33" i="4"/>
  <c r="S33" i="4"/>
  <c r="T33" i="4"/>
  <c r="P33" i="4"/>
  <c r="J33" i="4"/>
  <c r="K33" i="4"/>
  <c r="L33" i="4"/>
  <c r="U32" i="4"/>
  <c r="V32" i="4"/>
  <c r="W32" i="4"/>
  <c r="R32" i="4"/>
  <c r="S32" i="4"/>
  <c r="T32" i="4"/>
  <c r="P32" i="4"/>
  <c r="R31" i="4"/>
  <c r="S31" i="4"/>
  <c r="T31" i="4"/>
  <c r="P31" i="4"/>
  <c r="J31" i="4"/>
  <c r="K31" i="4"/>
  <c r="L31" i="4"/>
  <c r="R30" i="4"/>
  <c r="S30" i="4"/>
  <c r="T30" i="4"/>
  <c r="P30" i="4"/>
  <c r="J30" i="4"/>
  <c r="K30" i="4"/>
  <c r="L30" i="4"/>
  <c r="R29" i="4"/>
  <c r="S29" i="4"/>
  <c r="T29" i="4"/>
  <c r="P29" i="4"/>
  <c r="J29" i="4"/>
  <c r="K29" i="4"/>
  <c r="L29" i="4"/>
  <c r="U28" i="4"/>
  <c r="V28" i="4"/>
  <c r="W28" i="4"/>
  <c r="R28" i="4"/>
  <c r="S28" i="4"/>
  <c r="T28" i="4"/>
  <c r="P28" i="4"/>
  <c r="U27" i="4"/>
  <c r="V27" i="4"/>
  <c r="W27" i="4"/>
  <c r="R27" i="4"/>
  <c r="S27" i="4"/>
  <c r="T27" i="4"/>
  <c r="P27" i="4"/>
  <c r="J27" i="4"/>
  <c r="K27" i="4"/>
  <c r="L27" i="4"/>
  <c r="U26" i="4"/>
  <c r="V26" i="4"/>
  <c r="W26" i="4"/>
  <c r="R26" i="4"/>
  <c r="S26" i="4"/>
  <c r="T26" i="4"/>
  <c r="P26" i="4"/>
  <c r="R25" i="4"/>
  <c r="S25" i="4"/>
  <c r="T25" i="4"/>
  <c r="P25" i="4"/>
  <c r="J25" i="4"/>
  <c r="K25" i="4"/>
  <c r="L25" i="4"/>
  <c r="R24" i="4"/>
  <c r="S24" i="4"/>
  <c r="T24" i="4"/>
  <c r="P24" i="4"/>
  <c r="U23" i="4"/>
  <c r="V23" i="4"/>
  <c r="W23" i="4"/>
  <c r="R23" i="4"/>
  <c r="S23" i="4"/>
  <c r="T23" i="4"/>
  <c r="P23" i="4"/>
  <c r="R22" i="4"/>
  <c r="S22" i="4"/>
  <c r="T22" i="4"/>
  <c r="P22" i="4"/>
  <c r="J22" i="4"/>
  <c r="K22" i="4"/>
  <c r="L22" i="4"/>
  <c r="U21" i="4"/>
  <c r="V21" i="4"/>
  <c r="W21" i="4"/>
  <c r="R21" i="4"/>
  <c r="S21" i="4"/>
  <c r="T21" i="4"/>
  <c r="P21" i="4"/>
  <c r="U20" i="4"/>
  <c r="V20" i="4"/>
  <c r="W20" i="4"/>
  <c r="R20" i="4"/>
  <c r="S20" i="4"/>
  <c r="T20" i="4"/>
  <c r="P20" i="4"/>
  <c r="R19" i="4"/>
  <c r="S19" i="4"/>
  <c r="T19" i="4"/>
  <c r="P19" i="4"/>
  <c r="J19" i="4"/>
  <c r="K19" i="4"/>
  <c r="L19" i="4"/>
  <c r="P18" i="4"/>
  <c r="R18" i="4"/>
  <c r="S18" i="4"/>
  <c r="T18" i="4"/>
  <c r="J18" i="4"/>
  <c r="K18" i="4"/>
  <c r="L18" i="4"/>
  <c r="W17" i="4"/>
  <c r="V17" i="4"/>
  <c r="U17" i="4"/>
  <c r="P17" i="4"/>
  <c r="R17" i="4"/>
  <c r="S17" i="4"/>
  <c r="T17" i="4"/>
  <c r="J17" i="4"/>
  <c r="K17" i="4"/>
  <c r="L17" i="4"/>
  <c r="W34" i="22" l="1"/>
  <c r="V34" i="22"/>
  <c r="U33" i="22"/>
  <c r="W30" i="22"/>
  <c r="V30" i="22"/>
  <c r="U29" i="22"/>
  <c r="W28" i="22"/>
  <c r="V28" i="22"/>
  <c r="U27" i="22"/>
  <c r="W26" i="22"/>
  <c r="V26" i="22"/>
  <c r="U25" i="22"/>
  <c r="W24" i="22"/>
  <c r="V24" i="22"/>
  <c r="U23" i="22"/>
  <c r="W22" i="22"/>
  <c r="V22" i="22"/>
  <c r="U21" i="22"/>
  <c r="V18" i="22"/>
  <c r="U17" i="22"/>
  <c r="W18" i="22"/>
  <c r="M17" i="22"/>
  <c r="P18" i="22"/>
  <c r="Q18" i="22"/>
  <c r="W58" i="22" l="1"/>
  <c r="V58" i="22"/>
  <c r="W55" i="22"/>
  <c r="V55" i="22"/>
  <c r="W54" i="22"/>
  <c r="V54" i="22"/>
  <c r="W52" i="22"/>
  <c r="V52" i="22"/>
  <c r="W51" i="22"/>
  <c r="V51" i="22"/>
  <c r="W48" i="22"/>
  <c r="V48" i="22"/>
  <c r="W47" i="22"/>
  <c r="V47" i="22"/>
  <c r="W46" i="22"/>
  <c r="V46" i="22"/>
  <c r="Z16" i="22" l="1"/>
  <c r="T16" i="22"/>
  <c r="S16" i="22"/>
  <c r="R16" i="22"/>
  <c r="J16" i="22"/>
  <c r="Q16" i="22" l="1"/>
  <c r="P16" i="22"/>
  <c r="L16" i="22"/>
  <c r="I16" i="22" s="1"/>
  <c r="K16" i="22"/>
  <c r="Q36" i="22"/>
  <c r="P36" i="22"/>
  <c r="O36" i="22"/>
  <c r="N36" i="22"/>
  <c r="M35" i="22"/>
  <c r="I36" i="22"/>
  <c r="D35" i="22"/>
  <c r="D36" i="22"/>
  <c r="Q34" i="22"/>
  <c r="P34" i="22"/>
  <c r="I34" i="22"/>
  <c r="D33" i="22"/>
  <c r="D34" i="22"/>
  <c r="P32" i="22"/>
  <c r="P31" i="22"/>
  <c r="Q32" i="22"/>
  <c r="Q31" i="22"/>
  <c r="O32" i="22"/>
  <c r="N32" i="22"/>
  <c r="M31" i="22"/>
  <c r="I32" i="22"/>
  <c r="D32" i="22"/>
  <c r="D31" i="22"/>
  <c r="Q30" i="22"/>
  <c r="P30" i="22"/>
  <c r="V32" i="22" l="1"/>
  <c r="W32" i="22"/>
  <c r="U31" i="22"/>
  <c r="I30" i="22"/>
  <c r="D30" i="22"/>
  <c r="D29" i="22"/>
  <c r="Q28" i="22"/>
  <c r="P28" i="22"/>
  <c r="I28" i="22"/>
  <c r="D27" i="22"/>
  <c r="D28" i="22"/>
  <c r="Q26" i="22"/>
  <c r="P26" i="22"/>
  <c r="I26" i="22"/>
  <c r="Q24" i="22"/>
  <c r="P24" i="22"/>
  <c r="O24" i="22"/>
  <c r="N24" i="22"/>
  <c r="M23" i="22"/>
  <c r="I24" i="22"/>
  <c r="Q22" i="22"/>
  <c r="P22" i="22"/>
  <c r="I22" i="22"/>
  <c r="P20" i="22"/>
  <c r="P19" i="22"/>
  <c r="Q20" i="22"/>
  <c r="U19" i="22" s="1"/>
  <c r="Q19" i="22"/>
  <c r="V20" i="22" s="1"/>
  <c r="O20" i="22"/>
  <c r="N20" i="22"/>
  <c r="M20" i="22"/>
  <c r="M19" i="22"/>
  <c r="I31" i="22"/>
  <c r="O18" i="22"/>
  <c r="I20" i="22"/>
  <c r="I18" i="22"/>
  <c r="N18" i="22" s="1"/>
  <c r="W20" i="22" l="1"/>
  <c r="Q20" i="16"/>
  <c r="Q19" i="16" s="1"/>
  <c r="J20" i="16"/>
  <c r="K20" i="16"/>
  <c r="L20" i="16"/>
  <c r="W17" i="16"/>
  <c r="V17" i="16"/>
  <c r="U17" i="16"/>
  <c r="T17" i="16"/>
  <c r="S17" i="16"/>
  <c r="R17" i="16"/>
  <c r="Q17" i="16"/>
  <c r="P18" i="16"/>
  <c r="P17" i="16"/>
  <c r="K17" i="16"/>
  <c r="Q18" i="16"/>
  <c r="J18" i="16"/>
  <c r="J17" i="16" s="1"/>
  <c r="K18" i="16"/>
  <c r="L18" i="16"/>
  <c r="L17" i="16" s="1"/>
  <c r="P16" i="16"/>
  <c r="J16" i="16"/>
  <c r="J15" i="16" s="1"/>
  <c r="K16" i="16"/>
  <c r="K15" i="16" s="1"/>
  <c r="L16" i="16"/>
  <c r="L15" i="16" s="1"/>
  <c r="Q16" i="16" l="1"/>
  <c r="R56" i="4"/>
  <c r="S56" i="4"/>
  <c r="T56" i="4"/>
  <c r="J56" i="4"/>
  <c r="K56" i="4"/>
  <c r="L56" i="4"/>
  <c r="J55" i="4"/>
  <c r="K55" i="4"/>
  <c r="L55" i="4"/>
  <c r="J54" i="4"/>
  <c r="K54" i="4"/>
  <c r="L54" i="4"/>
  <c r="J51" i="4"/>
  <c r="K51" i="4"/>
  <c r="L51" i="4"/>
  <c r="J50" i="4"/>
  <c r="K50" i="4"/>
  <c r="L50" i="4"/>
  <c r="J48" i="4"/>
  <c r="K48" i="4"/>
  <c r="L48" i="4"/>
  <c r="J46" i="4"/>
  <c r="K46" i="4"/>
  <c r="L46" i="4"/>
  <c r="J44" i="4"/>
  <c r="K44" i="4"/>
  <c r="L44" i="4"/>
  <c r="J43" i="4"/>
  <c r="K43" i="4"/>
  <c r="L43" i="4"/>
  <c r="J41" i="4"/>
  <c r="K41" i="4"/>
  <c r="L41" i="4"/>
  <c r="J40" i="4"/>
  <c r="K40" i="4"/>
  <c r="L40" i="4"/>
  <c r="J39" i="4"/>
  <c r="K39" i="4"/>
  <c r="L39" i="4"/>
  <c r="J38" i="4"/>
  <c r="K38" i="4"/>
  <c r="L38" i="4"/>
  <c r="J32" i="4"/>
  <c r="K32" i="4"/>
  <c r="L32" i="4"/>
  <c r="J28" i="4"/>
  <c r="K28" i="4"/>
  <c r="L28" i="4"/>
  <c r="J26" i="4"/>
  <c r="K26" i="4"/>
  <c r="L26" i="4"/>
  <c r="J23" i="4"/>
  <c r="K23" i="4"/>
  <c r="L23" i="4"/>
  <c r="J21" i="4"/>
  <c r="K21" i="4"/>
  <c r="L21" i="4"/>
  <c r="J20" i="4"/>
  <c r="K20" i="4"/>
  <c r="L20" i="4"/>
  <c r="AA16" i="18" l="1"/>
  <c r="Z16" i="18"/>
  <c r="K16" i="18"/>
  <c r="J16" i="18"/>
  <c r="Q44" i="18"/>
  <c r="P44" i="18"/>
  <c r="Q43" i="18"/>
  <c r="P43" i="18"/>
  <c r="I44" i="18"/>
  <c r="N44" i="18" s="1"/>
  <c r="M44" i="18"/>
  <c r="I43" i="18"/>
  <c r="M43" i="18"/>
  <c r="N43" i="18"/>
  <c r="O43" i="18"/>
  <c r="Q42" i="18"/>
  <c r="P42" i="18"/>
  <c r="I42" i="18"/>
  <c r="M42" i="18"/>
  <c r="N42" i="18"/>
  <c r="O42" i="18"/>
  <c r="Q41" i="18"/>
  <c r="P41" i="18"/>
  <c r="I41" i="18"/>
  <c r="M41" i="18" s="1"/>
  <c r="N41" i="18"/>
  <c r="O41" i="18"/>
  <c r="O44" i="18" l="1"/>
  <c r="M18" i="22"/>
  <c r="Q39" i="18"/>
  <c r="P39" i="18"/>
  <c r="I39" i="18"/>
  <c r="N39" i="18" s="1"/>
  <c r="Q38" i="18"/>
  <c r="P38" i="18"/>
  <c r="I38" i="18"/>
  <c r="N38" i="18" s="1"/>
  <c r="Q37" i="18"/>
  <c r="P37" i="18"/>
  <c r="I37" i="18"/>
  <c r="O37" i="18" s="1"/>
  <c r="M37" i="18"/>
  <c r="Q36" i="18"/>
  <c r="P36" i="18"/>
  <c r="I36" i="18"/>
  <c r="O36" i="18" s="1"/>
  <c r="M36" i="18"/>
  <c r="Q35" i="18"/>
  <c r="P35" i="18"/>
  <c r="I35" i="18"/>
  <c r="M35" i="18" s="1"/>
  <c r="Q34" i="18"/>
  <c r="P34" i="18"/>
  <c r="I34" i="18"/>
  <c r="M34" i="18" s="1"/>
  <c r="Q33" i="18"/>
  <c r="P33" i="18"/>
  <c r="I33" i="18"/>
  <c r="O33" i="18" s="1"/>
  <c r="M33" i="18"/>
  <c r="Q32" i="18"/>
  <c r="P32" i="18"/>
  <c r="I32" i="18"/>
  <c r="O32" i="18" s="1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40" i="18"/>
  <c r="Q17" i="18"/>
  <c r="N35" i="18" l="1"/>
  <c r="M38" i="18"/>
  <c r="N33" i="18"/>
  <c r="N36" i="18"/>
  <c r="O38" i="18"/>
  <c r="N37" i="18"/>
  <c r="O39" i="18"/>
  <c r="M39" i="18"/>
  <c r="O35" i="18"/>
  <c r="O34" i="18"/>
  <c r="N34" i="18"/>
  <c r="N32" i="18"/>
  <c r="M32" i="18"/>
  <c r="Q18" i="4" l="1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5" i="4"/>
  <c r="Q46" i="4"/>
  <c r="Q47" i="4"/>
  <c r="Q48" i="4"/>
  <c r="Q49" i="4"/>
  <c r="Q50" i="4"/>
  <c r="Q51" i="4"/>
  <c r="Q52" i="4"/>
  <c r="Q53" i="4"/>
  <c r="Q55" i="4"/>
  <c r="Q56" i="4"/>
  <c r="Q17" i="4"/>
  <c r="W57" i="22" l="1"/>
  <c r="V57" i="22"/>
  <c r="U57" i="22"/>
  <c r="Q58" i="22"/>
  <c r="K50" i="22"/>
  <c r="N53" i="22"/>
  <c r="P53" i="22"/>
  <c r="P54" i="22"/>
  <c r="N55" i="22"/>
  <c r="O55" i="22"/>
  <c r="P55" i="22"/>
  <c r="I53" i="22"/>
  <c r="M53" i="22" s="1"/>
  <c r="I54" i="22"/>
  <c r="M54" i="22" s="1"/>
  <c r="I55" i="22"/>
  <c r="M55" i="22" s="1"/>
  <c r="Q52" i="22"/>
  <c r="Q53" i="22"/>
  <c r="W53" i="22" s="1"/>
  <c r="Q54" i="22"/>
  <c r="Q55" i="22"/>
  <c r="Q51" i="22"/>
  <c r="AA42" i="22"/>
  <c r="T42" i="22"/>
  <c r="S42" i="22"/>
  <c r="R42" i="22"/>
  <c r="L42" i="22"/>
  <c r="K42" i="22"/>
  <c r="J42" i="22"/>
  <c r="M47" i="22"/>
  <c r="O47" i="22"/>
  <c r="P47" i="22"/>
  <c r="Q47" i="22"/>
  <c r="N48" i="22"/>
  <c r="P48" i="22"/>
  <c r="Q48" i="22"/>
  <c r="I47" i="22"/>
  <c r="N47" i="22" s="1"/>
  <c r="I48" i="22"/>
  <c r="M48" i="22" s="1"/>
  <c r="P46" i="22"/>
  <c r="Q46" i="22"/>
  <c r="M46" i="22"/>
  <c r="O46" i="22"/>
  <c r="I46" i="22"/>
  <c r="N46" i="22" s="1"/>
  <c r="W45" i="22"/>
  <c r="Q43" i="22"/>
  <c r="Q44" i="22"/>
  <c r="Q45" i="22"/>
  <c r="V45" i="22" s="1"/>
  <c r="W44" i="22" l="1"/>
  <c r="V44" i="22"/>
  <c r="V43" i="22"/>
  <c r="W43" i="22"/>
  <c r="O53" i="22"/>
  <c r="O48" i="22"/>
  <c r="O54" i="22"/>
  <c r="N54" i="22"/>
  <c r="V53" i="22"/>
  <c r="Q42" i="22"/>
  <c r="P42" i="22"/>
  <c r="I42" i="22"/>
  <c r="Q21" i="22"/>
  <c r="Q23" i="22"/>
  <c r="Q25" i="22"/>
  <c r="Q27" i="22"/>
  <c r="Q29" i="22"/>
  <c r="Q33" i="22"/>
  <c r="Q35" i="22"/>
  <c r="Q17" i="22"/>
  <c r="V31" i="22" l="1"/>
  <c r="AB16" i="4" l="1"/>
  <c r="X16" i="4"/>
  <c r="T16" i="18"/>
  <c r="S16" i="18"/>
  <c r="R16" i="18"/>
  <c r="Q16" i="18" l="1"/>
  <c r="I16" i="18"/>
  <c r="I40" i="18" l="1"/>
  <c r="M40" i="18" s="1"/>
  <c r="P40" i="18"/>
  <c r="I31" i="18"/>
  <c r="N31" i="18" s="1"/>
  <c r="P31" i="18"/>
  <c r="I30" i="18"/>
  <c r="N30" i="18" s="1"/>
  <c r="P30" i="18"/>
  <c r="I29" i="18"/>
  <c r="M29" i="18" s="1"/>
  <c r="P29" i="18"/>
  <c r="I28" i="18"/>
  <c r="M28" i="18" s="1"/>
  <c r="P28" i="18"/>
  <c r="I27" i="18"/>
  <c r="M27" i="18" s="1"/>
  <c r="P27" i="18"/>
  <c r="I26" i="18"/>
  <c r="M26" i="18" s="1"/>
  <c r="P26" i="18"/>
  <c r="I25" i="18"/>
  <c r="O25" i="18" s="1"/>
  <c r="P25" i="18"/>
  <c r="I24" i="18"/>
  <c r="M24" i="18" s="1"/>
  <c r="P24" i="18"/>
  <c r="I23" i="18"/>
  <c r="M23" i="18" s="1"/>
  <c r="P23" i="18"/>
  <c r="I22" i="18"/>
  <c r="M22" i="18" s="1"/>
  <c r="P22" i="18"/>
  <c r="O26" i="18" l="1"/>
  <c r="M30" i="18"/>
  <c r="N23" i="18"/>
  <c r="N29" i="18"/>
  <c r="N40" i="18"/>
  <c r="O40" i="18"/>
  <c r="M31" i="18"/>
  <c r="O31" i="18"/>
  <c r="O30" i="18"/>
  <c r="O29" i="18"/>
  <c r="O28" i="18"/>
  <c r="N28" i="18"/>
  <c r="N27" i="18"/>
  <c r="O27" i="18"/>
  <c r="N26" i="18"/>
  <c r="M25" i="18"/>
  <c r="N25" i="18"/>
  <c r="O24" i="18"/>
  <c r="N24" i="18"/>
  <c r="O23" i="18"/>
  <c r="N22" i="18"/>
  <c r="O22" i="18"/>
  <c r="R19" i="16" l="1"/>
  <c r="S19" i="16"/>
  <c r="T19" i="16"/>
  <c r="J19" i="16"/>
  <c r="K19" i="16"/>
  <c r="L19" i="16"/>
  <c r="I20" i="16"/>
  <c r="M20" i="16" s="1"/>
  <c r="P20" i="16"/>
  <c r="P19" i="16" s="1"/>
  <c r="I19" i="16" l="1"/>
  <c r="O19" i="16" s="1"/>
  <c r="O20" i="16"/>
  <c r="N20" i="16"/>
  <c r="N19" i="16" l="1"/>
  <c r="M19" i="16"/>
  <c r="W55" i="4"/>
  <c r="I38" i="22" l="1"/>
  <c r="AA50" i="22"/>
  <c r="Z50" i="22"/>
  <c r="T50" i="22"/>
  <c r="S50" i="22"/>
  <c r="R50" i="22"/>
  <c r="L50" i="22"/>
  <c r="J50" i="22"/>
  <c r="J40" i="22"/>
  <c r="Q50" i="22" l="1"/>
  <c r="U16" i="22"/>
  <c r="P52" i="22"/>
  <c r="I52" i="22"/>
  <c r="O52" i="22" s="1"/>
  <c r="P51" i="22"/>
  <c r="I51" i="22"/>
  <c r="N51" i="22" s="1"/>
  <c r="P50" i="22"/>
  <c r="I50" i="22"/>
  <c r="I43" i="22"/>
  <c r="N43" i="22" s="1"/>
  <c r="P43" i="22"/>
  <c r="I44" i="22"/>
  <c r="N44" i="22" s="1"/>
  <c r="P44" i="22"/>
  <c r="P45" i="22"/>
  <c r="I45" i="22"/>
  <c r="O45" i="22" s="1"/>
  <c r="M42" i="22"/>
  <c r="I33" i="22"/>
  <c r="P33" i="22"/>
  <c r="I35" i="22"/>
  <c r="O35" i="22" s="1"/>
  <c r="P35" i="22"/>
  <c r="N34" i="22" l="1"/>
  <c r="M33" i="22"/>
  <c r="O34" i="22"/>
  <c r="M44" i="22"/>
  <c r="N35" i="22"/>
  <c r="M43" i="22"/>
  <c r="O43" i="22"/>
  <c r="N50" i="22"/>
  <c r="O50" i="22"/>
  <c r="O51" i="22"/>
  <c r="M51" i="22"/>
  <c r="N52" i="22"/>
  <c r="M50" i="22"/>
  <c r="M52" i="22"/>
  <c r="O44" i="22"/>
  <c r="O42" i="22"/>
  <c r="N42" i="22"/>
  <c r="M45" i="22"/>
  <c r="N45" i="22"/>
  <c r="O33" i="22"/>
  <c r="N33" i="22"/>
  <c r="I23" i="22"/>
  <c r="N23" i="22" s="1"/>
  <c r="P23" i="22"/>
  <c r="O23" i="22" l="1"/>
  <c r="I17" i="4"/>
  <c r="M38" i="22" l="1"/>
  <c r="N38" i="22" l="1"/>
  <c r="O38" i="22"/>
  <c r="P58" i="22" l="1"/>
  <c r="I58" i="22"/>
  <c r="O58" i="22" s="1"/>
  <c r="AA57" i="22"/>
  <c r="Z57" i="22"/>
  <c r="T57" i="22"/>
  <c r="T60" i="22" s="1"/>
  <c r="S57" i="22"/>
  <c r="S60" i="22" s="1"/>
  <c r="R57" i="22"/>
  <c r="L57" i="22"/>
  <c r="L60" i="22" s="1"/>
  <c r="K57" i="22"/>
  <c r="K60" i="22" s="1"/>
  <c r="K62" i="22" s="1"/>
  <c r="J57" i="22"/>
  <c r="J60" i="22" s="1"/>
  <c r="V19" i="22"/>
  <c r="P21" i="22"/>
  <c r="P25" i="22"/>
  <c r="P27" i="22"/>
  <c r="P29" i="22"/>
  <c r="I19" i="22"/>
  <c r="I21" i="22"/>
  <c r="I25" i="22"/>
  <c r="I27" i="22"/>
  <c r="I29" i="22"/>
  <c r="O30" i="22" l="1"/>
  <c r="N30" i="22"/>
  <c r="M29" i="22"/>
  <c r="N27" i="22"/>
  <c r="O28" i="22"/>
  <c r="M27" i="22"/>
  <c r="N28" i="22"/>
  <c r="O26" i="22"/>
  <c r="N26" i="22"/>
  <c r="M25" i="22"/>
  <c r="N22" i="22"/>
  <c r="M21" i="22"/>
  <c r="O22" i="22"/>
  <c r="R60" i="22"/>
  <c r="Q57" i="22"/>
  <c r="T62" i="22"/>
  <c r="T40" i="22"/>
  <c r="S62" i="22"/>
  <c r="S40" i="22"/>
  <c r="R40" i="22"/>
  <c r="L62" i="22"/>
  <c r="L40" i="22"/>
  <c r="K40" i="22"/>
  <c r="J62" i="22"/>
  <c r="I57" i="22"/>
  <c r="O31" i="22"/>
  <c r="N31" i="22"/>
  <c r="N19" i="22"/>
  <c r="N29" i="22"/>
  <c r="O29" i="22"/>
  <c r="M58" i="22"/>
  <c r="N58" i="22"/>
  <c r="P57" i="22"/>
  <c r="N25" i="22"/>
  <c r="N21" i="22"/>
  <c r="I40" i="22" l="1"/>
  <c r="M57" i="22"/>
  <c r="I60" i="22"/>
  <c r="M60" i="22" s="1"/>
  <c r="I62" i="22"/>
  <c r="M62" i="22" s="1"/>
  <c r="V60" i="22"/>
  <c r="U60" i="22"/>
  <c r="V40" i="22"/>
  <c r="W40" i="22"/>
  <c r="U40" i="22"/>
  <c r="P40" i="22"/>
  <c r="W60" i="22"/>
  <c r="R62" i="22"/>
  <c r="O57" i="22"/>
  <c r="N57" i="22"/>
  <c r="U62" i="22" l="1"/>
  <c r="W62" i="22"/>
  <c r="P62" i="22"/>
  <c r="V62" i="22"/>
  <c r="N40" i="22"/>
  <c r="O40" i="22"/>
  <c r="N62" i="22"/>
  <c r="O62" i="22"/>
  <c r="M40" i="22"/>
  <c r="P17" i="22"/>
  <c r="I17" i="22"/>
  <c r="V16" i="22"/>
  <c r="M16" i="22" l="1"/>
  <c r="W16" i="22"/>
  <c r="N16" i="22"/>
  <c r="O16" i="22"/>
  <c r="N17" i="22"/>
  <c r="P60" i="22"/>
  <c r="N60" i="22" l="1"/>
  <c r="O60" i="22"/>
  <c r="P21" i="18" l="1"/>
  <c r="I21" i="18"/>
  <c r="O21" i="18" s="1"/>
  <c r="P20" i="18"/>
  <c r="I20" i="18"/>
  <c r="O20" i="18" s="1"/>
  <c r="P19" i="18"/>
  <c r="I19" i="18"/>
  <c r="O19" i="18" s="1"/>
  <c r="P18" i="18"/>
  <c r="I18" i="18"/>
  <c r="O18" i="18" s="1"/>
  <c r="P17" i="18"/>
  <c r="I17" i="18"/>
  <c r="O17" i="18" s="1"/>
  <c r="M17" i="18" l="1"/>
  <c r="M18" i="18"/>
  <c r="M19" i="18"/>
  <c r="M20" i="18"/>
  <c r="M21" i="18"/>
  <c r="N17" i="18"/>
  <c r="N18" i="18"/>
  <c r="N19" i="18"/>
  <c r="N20" i="18"/>
  <c r="N21" i="18"/>
  <c r="P16" i="18"/>
  <c r="O16" i="18"/>
  <c r="N16" i="18" l="1"/>
  <c r="M16" i="18"/>
  <c r="U16" i="16" l="1"/>
  <c r="V16" i="16"/>
  <c r="W16" i="16" l="1"/>
  <c r="T15" i="16"/>
  <c r="S15" i="16"/>
  <c r="R15" i="16"/>
  <c r="P15" i="16" s="1"/>
  <c r="I18" i="16"/>
  <c r="I16" i="16"/>
  <c r="M16" i="16" s="1"/>
  <c r="O18" i="16" l="1"/>
  <c r="O17" i="16" s="1"/>
  <c r="I17" i="16"/>
  <c r="N18" i="16"/>
  <c r="N17" i="16" s="1"/>
  <c r="O16" i="16"/>
  <c r="M18" i="16"/>
  <c r="M17" i="16" s="1"/>
  <c r="U15" i="16"/>
  <c r="V15" i="16"/>
  <c r="N16" i="16"/>
  <c r="W15" i="16"/>
  <c r="I15" i="16"/>
  <c r="M15" i="16" s="1"/>
  <c r="N15" i="16" l="1"/>
  <c r="O15" i="16"/>
  <c r="W18" i="4"/>
  <c r="W19" i="4"/>
  <c r="W22" i="4"/>
  <c r="W24" i="4"/>
  <c r="W25" i="4"/>
  <c r="W29" i="4"/>
  <c r="W30" i="4"/>
  <c r="W31" i="4"/>
  <c r="W33" i="4"/>
  <c r="W36" i="4"/>
  <c r="W42" i="4"/>
  <c r="W44" i="4"/>
  <c r="W52" i="4"/>
  <c r="V18" i="4"/>
  <c r="V19" i="4"/>
  <c r="V22" i="4"/>
  <c r="V24" i="4"/>
  <c r="V25" i="4"/>
  <c r="V29" i="4"/>
  <c r="V30" i="4"/>
  <c r="V31" i="4"/>
  <c r="V33" i="4"/>
  <c r="V36" i="4"/>
  <c r="V42" i="4"/>
  <c r="V44" i="4"/>
  <c r="V52" i="4"/>
  <c r="V55" i="4"/>
  <c r="U18" i="4"/>
  <c r="U19" i="4"/>
  <c r="U22" i="4"/>
  <c r="U24" i="4"/>
  <c r="U25" i="4"/>
  <c r="U29" i="4"/>
  <c r="U30" i="4"/>
  <c r="U31" i="4"/>
  <c r="U33" i="4"/>
  <c r="U36" i="4"/>
  <c r="U42" i="4"/>
  <c r="U44" i="4"/>
  <c r="U52" i="4"/>
  <c r="U55" i="4"/>
  <c r="AA16" i="4" l="1"/>
  <c r="Z16" i="4"/>
  <c r="T16" i="4"/>
  <c r="S16" i="4"/>
  <c r="R16" i="4"/>
  <c r="K16" i="4"/>
  <c r="L16" i="4"/>
  <c r="J16" i="4"/>
  <c r="I18" i="4"/>
  <c r="M18" i="4" s="1"/>
  <c r="I19" i="4"/>
  <c r="N19" i="4" s="1"/>
  <c r="I20" i="4"/>
  <c r="M20" i="4" s="1"/>
  <c r="I21" i="4"/>
  <c r="M21" i="4" s="1"/>
  <c r="I22" i="4"/>
  <c r="M22" i="4" s="1"/>
  <c r="I23" i="4"/>
  <c r="N23" i="4" s="1"/>
  <c r="I24" i="4"/>
  <c r="O24" i="4" s="1"/>
  <c r="I25" i="4"/>
  <c r="M25" i="4" s="1"/>
  <c r="I26" i="4"/>
  <c r="M26" i="4" s="1"/>
  <c r="I27" i="4"/>
  <c r="N27" i="4" s="1"/>
  <c r="I28" i="4"/>
  <c r="O28" i="4" s="1"/>
  <c r="I29" i="4"/>
  <c r="M29" i="4" s="1"/>
  <c r="I30" i="4"/>
  <c r="M30" i="4" s="1"/>
  <c r="I31" i="4"/>
  <c r="N31" i="4" s="1"/>
  <c r="I32" i="4"/>
  <c r="O32" i="4" s="1"/>
  <c r="I33" i="4"/>
  <c r="M33" i="4" s="1"/>
  <c r="I34" i="4"/>
  <c r="M34" i="4" s="1"/>
  <c r="I35" i="4"/>
  <c r="N35" i="4" s="1"/>
  <c r="I36" i="4"/>
  <c r="O36" i="4" s="1"/>
  <c r="I37" i="4"/>
  <c r="M37" i="4" s="1"/>
  <c r="I38" i="4"/>
  <c r="M38" i="4" s="1"/>
  <c r="I39" i="4"/>
  <c r="N39" i="4" s="1"/>
  <c r="I40" i="4"/>
  <c r="O40" i="4" s="1"/>
  <c r="I41" i="4"/>
  <c r="M41" i="4" s="1"/>
  <c r="I42" i="4"/>
  <c r="M42" i="4" s="1"/>
  <c r="I43" i="4"/>
  <c r="N43" i="4" s="1"/>
  <c r="I44" i="4"/>
  <c r="O44" i="4" s="1"/>
  <c r="I45" i="4"/>
  <c r="M45" i="4" s="1"/>
  <c r="I46" i="4"/>
  <c r="M46" i="4" s="1"/>
  <c r="I47" i="4"/>
  <c r="M47" i="4" s="1"/>
  <c r="I48" i="4"/>
  <c r="N48" i="4" s="1"/>
  <c r="I49" i="4"/>
  <c r="O49" i="4" s="1"/>
  <c r="I50" i="4"/>
  <c r="M50" i="4" s="1"/>
  <c r="I51" i="4"/>
  <c r="M51" i="4" s="1"/>
  <c r="I52" i="4"/>
  <c r="N52" i="4" s="1"/>
  <c r="I53" i="4"/>
  <c r="O53" i="4" s="1"/>
  <c r="I54" i="4"/>
  <c r="M54" i="4" s="1"/>
  <c r="I55" i="4"/>
  <c r="N55" i="4" s="1"/>
  <c r="I56" i="4"/>
  <c r="O56" i="4" s="1"/>
  <c r="M17" i="4"/>
  <c r="Q16" i="4" l="1"/>
  <c r="U16" i="4"/>
  <c r="V16" i="4"/>
  <c r="W16" i="4"/>
  <c r="O16" i="4"/>
  <c r="M35" i="4"/>
  <c r="O29" i="4"/>
  <c r="M43" i="4"/>
  <c r="M27" i="4"/>
  <c r="M55" i="4"/>
  <c r="O21" i="4"/>
  <c r="N53" i="4"/>
  <c r="O25" i="4"/>
  <c r="O33" i="4"/>
  <c r="O41" i="4"/>
  <c r="O50" i="4"/>
  <c r="M19" i="4"/>
  <c r="M23" i="4"/>
  <c r="M31" i="4"/>
  <c r="M39" i="4"/>
  <c r="N49" i="4"/>
  <c r="O45" i="4"/>
  <c r="O37" i="4"/>
  <c r="O46" i="4"/>
  <c r="O20" i="4"/>
  <c r="N32" i="4"/>
  <c r="M48" i="4"/>
  <c r="N56" i="4"/>
  <c r="N20" i="4"/>
  <c r="O18" i="4"/>
  <c r="N29" i="4"/>
  <c r="M28" i="4"/>
  <c r="O26" i="4"/>
  <c r="N25" i="4"/>
  <c r="M24" i="4"/>
  <c r="O22" i="4"/>
  <c r="N21" i="4"/>
  <c r="M36" i="4"/>
  <c r="O34" i="4"/>
  <c r="N33" i="4"/>
  <c r="M32" i="4"/>
  <c r="O30" i="4"/>
  <c r="N45" i="4"/>
  <c r="M44" i="4"/>
  <c r="O42" i="4"/>
  <c r="N41" i="4"/>
  <c r="M40" i="4"/>
  <c r="O38" i="4"/>
  <c r="N37" i="4"/>
  <c r="M53" i="4"/>
  <c r="O51" i="4"/>
  <c r="N50" i="4"/>
  <c r="M49" i="4"/>
  <c r="O47" i="4"/>
  <c r="N46" i="4"/>
  <c r="M56" i="4"/>
  <c r="O54" i="4"/>
  <c r="M52" i="4"/>
  <c r="O19" i="4"/>
  <c r="N18" i="4"/>
  <c r="O27" i="4"/>
  <c r="N26" i="4"/>
  <c r="O23" i="4"/>
  <c r="N22" i="4"/>
  <c r="O35" i="4"/>
  <c r="N34" i="4"/>
  <c r="O31" i="4"/>
  <c r="N30" i="4"/>
  <c r="O43" i="4"/>
  <c r="N42" i="4"/>
  <c r="O39" i="4"/>
  <c r="N38" i="4"/>
  <c r="O52" i="4"/>
  <c r="N51" i="4"/>
  <c r="O48" i="4"/>
  <c r="N47" i="4"/>
  <c r="O55" i="4"/>
  <c r="N54" i="4"/>
  <c r="N28" i="4"/>
  <c r="N24" i="4"/>
  <c r="N36" i="4"/>
  <c r="N44" i="4"/>
  <c r="N40" i="4"/>
  <c r="O17" i="4"/>
  <c r="N17" i="4"/>
  <c r="M16" i="4" l="1"/>
  <c r="N16" i="4"/>
</calcChain>
</file>

<file path=xl/sharedStrings.xml><?xml version="1.0" encoding="utf-8"?>
<sst xmlns="http://schemas.openxmlformats.org/spreadsheetml/2006/main" count="841" uniqueCount="296">
  <si>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</si>
  <si>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</si>
  <si>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</si>
  <si>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Тоцкий район</t>
  </si>
  <si>
    <t>Переволоцкий район</t>
  </si>
  <si>
    <t>Абдулинский городской округ</t>
  </si>
  <si>
    <t>Оренбургский район</t>
  </si>
  <si>
    <t>Шарлыкский район</t>
  </si>
  <si>
    <t>Октябрьский район</t>
  </si>
  <si>
    <t>Бугурусланский район</t>
  </si>
  <si>
    <t>в том числе за счет:</t>
  </si>
  <si>
    <t>всего</t>
  </si>
  <si>
    <t>значение</t>
  </si>
  <si>
    <t>единица измерения</t>
  </si>
  <si>
    <t>причины недостижения</t>
  </si>
  <si>
    <t>фактическое достижение значения на отчетную дату</t>
  </si>
  <si>
    <t>Показатель результативности</t>
  </si>
  <si>
    <t>Фактически</t>
  </si>
  <si>
    <t>Предусмотрено соглашением</t>
  </si>
  <si>
    <t>Наименование муниципального образования</t>
  </si>
  <si>
    <t>№ п/п</t>
  </si>
  <si>
    <t>Отчет</t>
  </si>
  <si>
    <t>предусмотрено соглашением о предоставлении субсидии</t>
  </si>
  <si>
    <t>Красногвардейский район</t>
  </si>
  <si>
    <t>Адамовский район</t>
  </si>
  <si>
    <t>Акбулакский район</t>
  </si>
  <si>
    <t>Асекеевский район</t>
  </si>
  <si>
    <t>Беляевский район</t>
  </si>
  <si>
    <t>Бузулукский район</t>
  </si>
  <si>
    <t>г. Бугуруслан</t>
  </si>
  <si>
    <t>г. Бузулук</t>
  </si>
  <si>
    <t>г. Медногорск</t>
  </si>
  <si>
    <t>г. Новотроицк</t>
  </si>
  <si>
    <t>г. Оренбург</t>
  </si>
  <si>
    <t>г. Орск</t>
  </si>
  <si>
    <t>Грачёвский район</t>
  </si>
  <si>
    <t>Домбаровский район</t>
  </si>
  <si>
    <t>Илекский район</t>
  </si>
  <si>
    <t>Курманаевский район</t>
  </si>
  <si>
    <t>Матвеевский район</t>
  </si>
  <si>
    <t>Новоорский район</t>
  </si>
  <si>
    <t>Новосергиевский район</t>
  </si>
  <si>
    <t>Первомайский район</t>
  </si>
  <si>
    <t>Пономарёвский район</t>
  </si>
  <si>
    <t>Сакмарский район</t>
  </si>
  <si>
    <t>Саракташский район</t>
  </si>
  <si>
    <t>Ташлинский район</t>
  </si>
  <si>
    <t>Тюльганский район</t>
  </si>
  <si>
    <t>доля софинансирования за счет средств (процентов)</t>
  </si>
  <si>
    <t>Гайский городской округ</t>
  </si>
  <si>
    <t>Кувандыкский городской округ</t>
  </si>
  <si>
    <t>Сорочинский городской округ</t>
  </si>
  <si>
    <t>Ясненский городской округ</t>
  </si>
  <si>
    <t>Субсидия на реализацию мероприятий по обеспечению жильем молодых семей</t>
  </si>
  <si>
    <t>Кваркенский район</t>
  </si>
  <si>
    <t>Светлинский район</t>
  </si>
  <si>
    <t>Северный район</t>
  </si>
  <si>
    <t>Ответственный исполнитель:</t>
  </si>
  <si>
    <t>Бусловский В.Н., тел. 30-62-68</t>
  </si>
  <si>
    <t>Министерство строительства, жилищно-коммунального, дорожного хозяйства и транспорта Оренбургской области</t>
  </si>
  <si>
    <t>об оценке достижения органами местного самоуправления муниципальных образований Оренбургской области</t>
  </si>
  <si>
    <r>
      <t>Наименование субсидии</t>
    </r>
    <r>
      <rPr>
        <vertAlign val="superscript"/>
        <sz val="10"/>
        <rFont val="Times New Roman"/>
        <family val="1"/>
        <charset val="204"/>
      </rPr>
      <t>*)</t>
    </r>
  </si>
  <si>
    <t>объем средств (тыс. рублей)</t>
  </si>
  <si>
    <t>1.</t>
  </si>
  <si>
    <t>шт.</t>
  </si>
  <si>
    <t>Нераспределенный остаток</t>
  </si>
  <si>
    <t>Свидетельство о праве на получение социальной выплаты</t>
  </si>
  <si>
    <t>Всего (субсидия + остаток)</t>
  </si>
  <si>
    <t>Соль-Илецкий городской округ</t>
  </si>
  <si>
    <t>Наименование субсидии</t>
  </si>
  <si>
    <t>г.Оренбург</t>
  </si>
  <si>
    <t>Реализованы проекты по развитию территорий, расположенных в границах населенных пунктов, предусматри-вающих строительство жилья, которые включены в государственные программы субъектов Российской Федерации по развитию жилищного строительства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</si>
  <si>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По соглашению: 96 % (ФБ), 4 % (ОБ).</t>
    </r>
  </si>
  <si>
    <t>Родионов И.А., тел. 77-35-45</t>
  </si>
  <si>
    <t>Подготовленный проект</t>
  </si>
  <si>
    <t>Коминтерновский сельсовет Кваркенского района</t>
  </si>
  <si>
    <t>Саракташский поссовет Саракташского района</t>
  </si>
  <si>
    <t>тыс. кв. м</t>
  </si>
  <si>
    <t>2.</t>
  </si>
  <si>
    <t>Всего (субсидии + остаток)</t>
  </si>
  <si>
    <t>Всего (без остатка)</t>
  </si>
  <si>
    <t>Заглядинский сельсовет Асекеевского района</t>
  </si>
  <si>
    <t>Пилюгинский сельсовет Бугурусланского района</t>
  </si>
  <si>
    <t>Кваркенский сельсовет Кваркенского района</t>
  </si>
  <si>
    <t>Матвеевский сельсовет Матвеевского района</t>
  </si>
  <si>
    <t>3.</t>
  </si>
  <si>
    <t>4.</t>
  </si>
  <si>
    <t>срок действия свидетельства не окончен</t>
  </si>
  <si>
    <t>Показатель будет достигнут в конце 2023 года</t>
  </si>
  <si>
    <t>Сухореченский сельсовет Бузулукского района</t>
  </si>
  <si>
    <t>Александровский сельсовет Грачевского района</t>
  </si>
  <si>
    <t>Верхнеигнашкинский сельсовет Грачевского района</t>
  </si>
  <si>
    <t>Ероховский сельсовет Грачевского района</t>
  </si>
  <si>
    <t>Ключевский сельсовет Грачевского района</t>
  </si>
  <si>
    <t>Новоникольский сельсовет Грачевского района</t>
  </si>
  <si>
    <t>Петрохерсонецкий сельсовет Грачевского района</t>
  </si>
  <si>
    <t>Побединский сельсовет Грачевского района</t>
  </si>
  <si>
    <t>Подлесный сельсовет Грачевского района</t>
  </si>
  <si>
    <t>Русскоигнашкинский сельсовет Грачевского района</t>
  </si>
  <si>
    <t>Таллинский сельсовет Грачевского района</t>
  </si>
  <si>
    <t>Асекеевский сельсовет Асекеевского района</t>
  </si>
  <si>
    <t>Грачевский сельсовет Грачевского района</t>
  </si>
  <si>
    <t>Переволоцкий поссовет Переволоцкого района</t>
  </si>
  <si>
    <t>результатов использования субсидий</t>
  </si>
  <si>
    <t>Код целевой статьи расходов областного бюджета</t>
  </si>
  <si>
    <t>Код главного распорядителя бюджетных средств областного бюджета</t>
  </si>
  <si>
    <t>номер соглашения</t>
  </si>
  <si>
    <t>дата заключения соглашения</t>
  </si>
  <si>
    <t>Реквизиты соглашения о предоставлении субсидии</t>
  </si>
  <si>
    <t>Перечислено в местный бюджет</t>
  </si>
  <si>
    <t>федерального бюджета</t>
  </si>
  <si>
    <t>областного бюджета</t>
  </si>
  <si>
    <t>местного бюджета</t>
  </si>
  <si>
    <t>Результат использования субсидии</t>
  </si>
  <si>
    <t>наименование результата использования субсидии</t>
  </si>
  <si>
    <t xml:space="preserve">Реквизиты соглашения о предоставлении субсидии 
</t>
  </si>
  <si>
    <t>Фонда содействия реформированию ЖКХ</t>
  </si>
  <si>
    <t>об оценке достижения органами местного самоуправления муниципальных образований Оренбургской области результатов использования субсидий</t>
  </si>
  <si>
    <t>Фонда содействия реформиро-ванию ЖКХ</t>
  </si>
  <si>
    <t>результат будет достигнут в конце 2023 года</t>
  </si>
  <si>
    <t>27.02.2020  28.12.2022</t>
  </si>
  <si>
    <t xml:space="preserve">300-с                    17  </t>
  </si>
  <si>
    <t>01.07.2019    28.12.2022</t>
  </si>
  <si>
    <t>321-с               17</t>
  </si>
  <si>
    <t>325-с                        14</t>
  </si>
  <si>
    <t>566-с                     6</t>
  </si>
  <si>
    <t>11.02.2022     28.12.2022</t>
  </si>
  <si>
    <t>319-с                    18</t>
  </si>
  <si>
    <t>01.07.2019          28.12.2022</t>
  </si>
  <si>
    <t>320-с                        19</t>
  </si>
  <si>
    <t>№ 571-с                 3</t>
  </si>
  <si>
    <t>11.02.2022      28.12.2022</t>
  </si>
  <si>
    <t>526-с                  9</t>
  </si>
  <si>
    <t>29.12.2020    28.12.2022</t>
  </si>
  <si>
    <t>570-с                        6</t>
  </si>
  <si>
    <t>11.02.2022           28.12.2022</t>
  </si>
  <si>
    <t>528-с                   10</t>
  </si>
  <si>
    <t>29.12.2020                28.12.2022</t>
  </si>
  <si>
    <t>834-с                   5</t>
  </si>
  <si>
    <t>18.03.2022     15.02.2023</t>
  </si>
  <si>
    <t>Медногорск</t>
  </si>
  <si>
    <t>840-с                        1</t>
  </si>
  <si>
    <t>18.03.2022                   15.02.2023</t>
  </si>
  <si>
    <t>835-с                  1</t>
  </si>
  <si>
    <t>18.03.2022        15.02.2023</t>
  </si>
  <si>
    <t>Заглядинский сельсовет Кваркенского района</t>
  </si>
  <si>
    <t>837-с                  1</t>
  </si>
  <si>
    <t>18.03.2022            15.02.2023</t>
  </si>
  <si>
    <t>843-с                      1</t>
  </si>
  <si>
    <t>18.03.2022  15.02.2023</t>
  </si>
  <si>
    <t>839-с                     1</t>
  </si>
  <si>
    <t>18.03.2022               15.02.2023</t>
  </si>
  <si>
    <t>3-пс</t>
  </si>
  <si>
    <t>15.02.2023</t>
  </si>
  <si>
    <t>5-пс</t>
  </si>
  <si>
    <t>1-пс</t>
  </si>
  <si>
    <t>14.02.2023</t>
  </si>
  <si>
    <t>845-с                     1</t>
  </si>
  <si>
    <t>18.03.2022                    15.02.2023</t>
  </si>
  <si>
    <t>2-пс</t>
  </si>
  <si>
    <t>4-пс</t>
  </si>
  <si>
    <t>Субсидии                    бюджетам муниципальных об-разований на реализацию мероприятий по переселению граждан из домов блокированной застройки, признанных аварийными до 1 января 2017 года</t>
  </si>
  <si>
    <t>Субсидии                    бюджетам муниципальных об-разований на реализацию мероприятий по переселению граждан из жилых домов, признанных аварийными после 1 января 2017 года, находящихся под угрозой обрушения</t>
  </si>
  <si>
    <t>Субсидия на реализацию мероприятий по переселению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</si>
  <si>
    <t>Никифорова Н.П., тел. 77-31-84</t>
  </si>
  <si>
    <t>количество расселенного аварийного жилищного фонда с участием средств Фонда ЖКХ</t>
  </si>
  <si>
    <t>расселенная площадь домов блокиованной застройки, признанных аварийными до 1 января 2017 года</t>
  </si>
  <si>
    <t>расселенная площадь жилых домов, признанных аварийными после 1 января 2017 года, находящихся под угрозой обрушения</t>
  </si>
  <si>
    <t>расселенная площадь жилых домов, признанных аварийными после 1 января 2017 года, расположенных на территории исторического центра регионального значения город Оренбург</t>
  </si>
  <si>
    <t>02.02.2022</t>
  </si>
  <si>
    <t>56-с</t>
  </si>
  <si>
    <t>56/1-с</t>
  </si>
  <si>
    <t>23407R4970</t>
  </si>
  <si>
    <t>23407R470</t>
  </si>
  <si>
    <t>231F150210</t>
  </si>
  <si>
    <t>231F1W0210</t>
  </si>
  <si>
    <t>628-с            2</t>
  </si>
  <si>
    <t>14.02.2022      14.02.2023</t>
  </si>
  <si>
    <t>показатель будет достигнут до конца 2023 года</t>
  </si>
  <si>
    <t>10-с</t>
  </si>
  <si>
    <t>13.02.2023</t>
  </si>
  <si>
    <t>800-с                2</t>
  </si>
  <si>
    <t>14.02.2022        14.02.2023</t>
  </si>
  <si>
    <t>802-с          2</t>
  </si>
  <si>
    <t>Добринский сельсовет Александровского района</t>
  </si>
  <si>
    <t>612-с             1</t>
  </si>
  <si>
    <t>14.02.2022       14.03.2023</t>
  </si>
  <si>
    <t>Алдаркинский сельсовет Бузулукского района</t>
  </si>
  <si>
    <t>663-с                    1</t>
  </si>
  <si>
    <t>14.02.2022         14.02.2023</t>
  </si>
  <si>
    <t>Палимовский сельсовет Бузулукского района</t>
  </si>
  <si>
    <t>658-с            1</t>
  </si>
  <si>
    <t>14.02.2022                  14.03.2023</t>
  </si>
  <si>
    <t>581-с           2</t>
  </si>
  <si>
    <t>14.02.2022           14.02.2023</t>
  </si>
  <si>
    <t>578-с              2</t>
  </si>
  <si>
    <t>14.02.2022             14.02.2023</t>
  </si>
  <si>
    <t>479-с             2</t>
  </si>
  <si>
    <t>14.02.2022          14.02.2023</t>
  </si>
  <si>
    <t>577-с              2</t>
  </si>
  <si>
    <t>14.02.2022     14.02.2023</t>
  </si>
  <si>
    <t>576-с          2</t>
  </si>
  <si>
    <t>478-с               2</t>
  </si>
  <si>
    <t>476-с             1</t>
  </si>
  <si>
    <t>11.02.2022   08.12.2022</t>
  </si>
  <si>
    <t>575-с             1</t>
  </si>
  <si>
    <t>14.02.2022         08.12.2022</t>
  </si>
  <si>
    <t>574-с            1</t>
  </si>
  <si>
    <t>14.02.2022      08.12.2022</t>
  </si>
  <si>
    <t>Старояшкинский сельсовет Грачевского района</t>
  </si>
  <si>
    <t>580-с                    1</t>
  </si>
  <si>
    <t>14.02.2022           08.12.2022</t>
  </si>
  <si>
    <t>572-с               1</t>
  </si>
  <si>
    <t>14.02.202      08.12.2022</t>
  </si>
  <si>
    <t>Родничнодольский сельсовет Переволоцкого района</t>
  </si>
  <si>
    <t>466-с               1</t>
  </si>
  <si>
    <t>10.02.2022           14.02.2023</t>
  </si>
  <si>
    <t>Алмалинский сельсовет Тюльганского района</t>
  </si>
  <si>
    <t>587-с            1</t>
  </si>
  <si>
    <t>Ташлинский сельсовет Тюльганского района</t>
  </si>
  <si>
    <t>591-с          1</t>
  </si>
  <si>
    <t>Тугустемирский сельсовет Тюльганского района</t>
  </si>
  <si>
    <t>590-с            1</t>
  </si>
  <si>
    <t>379-с                1</t>
  </si>
  <si>
    <t>09.02.2022                  14.02.2023</t>
  </si>
  <si>
    <t>802-с           2</t>
  </si>
  <si>
    <t>Субсидии              бюджетам муниципальных об-разований на софинансирование мероприятий по подготовке документов в области градостроительной деятельности, в том числе:</t>
  </si>
  <si>
    <t>Мероприятия по внесению изменений в генеральные планы и (или) правила землепользования землепользования и застройки городских округов и сельских поселений Оренбургской области</t>
  </si>
  <si>
    <t>Мероприятия по разработке местных нормативов градостроительного проектирования муниципальных образований Оренбургской области</t>
  </si>
  <si>
    <t>14.02.2022                  14.02.2023</t>
  </si>
  <si>
    <t>Мероприятия по разработке проектов планировки и межевания территории городских округов и сельских поселений Оренбургской области</t>
  </si>
  <si>
    <t>Пригородный сельсовет Бузулукского района</t>
  </si>
  <si>
    <t>642-с          1</t>
  </si>
  <si>
    <t>644-с                   1</t>
  </si>
  <si>
    <t>Студеновский сельсовет Илекского район</t>
  </si>
  <si>
    <t>2340381490</t>
  </si>
  <si>
    <t>11-с</t>
  </si>
  <si>
    <t>231F367483</t>
  </si>
  <si>
    <t>231F367484</t>
  </si>
  <si>
    <t>53704000-1-2023-005</t>
  </si>
  <si>
    <t>25.01.2023</t>
  </si>
  <si>
    <t>53604000-1-2023-008</t>
  </si>
  <si>
    <t>24.01.2023</t>
  </si>
  <si>
    <t>53605000-1-2023-004</t>
  </si>
  <si>
    <t>53607000-1-2023-004</t>
  </si>
  <si>
    <t>53610000-1-2023-005</t>
  </si>
  <si>
    <t>53611000-1-2023-004</t>
  </si>
  <si>
    <t>53612000-1-2023-004</t>
  </si>
  <si>
    <t>53708000-1-2023-005</t>
  </si>
  <si>
    <t>53712000-1-2023-007</t>
  </si>
  <si>
    <t>53715000-1-2023-005</t>
  </si>
  <si>
    <t>53720000-1-2023-004</t>
  </si>
  <si>
    <t>53701000-1-2023-012</t>
  </si>
  <si>
    <t>53723000-1-2023-010</t>
  </si>
  <si>
    <t>53713000-1-2023-005</t>
  </si>
  <si>
    <t>53615000-1-2023-004</t>
  </si>
  <si>
    <t>53617000-1-2023-004</t>
  </si>
  <si>
    <t>53619000-1-2023-004</t>
  </si>
  <si>
    <t>53622000-1-2023-004</t>
  </si>
  <si>
    <t>53623000-1-2023-004</t>
  </si>
  <si>
    <t>53714000-1-2023-007</t>
  </si>
  <si>
    <t>53625000-1-2023-005</t>
  </si>
  <si>
    <t>53627000-1-2023-004</t>
  </si>
  <si>
    <t>53630000-1-2023-004</t>
  </si>
  <si>
    <t>53631000-1-2023-004</t>
  </si>
  <si>
    <t>53633000-1-2023-004</t>
  </si>
  <si>
    <t>53634000-1-2023-004</t>
  </si>
  <si>
    <t>53636000-1-2023-004</t>
  </si>
  <si>
    <t>53637000-1-2023-004</t>
  </si>
  <si>
    <t>53638000-1-2023-004</t>
  </si>
  <si>
    <t>53640000-1-2023-004</t>
  </si>
  <si>
    <t>53641000-1-2023-004</t>
  </si>
  <si>
    <t>53642000-1-2023-004</t>
  </si>
  <si>
    <t>27.01.2023</t>
  </si>
  <si>
    <t>53643000-1-2023-004</t>
  </si>
  <si>
    <t>53725000-1-2023-007</t>
  </si>
  <si>
    <t>53727000-1-2023-004</t>
  </si>
  <si>
    <t>53651000-1-2023-006</t>
  </si>
  <si>
    <t>53652000-1-2023-004</t>
  </si>
  <si>
    <t>53653000-1-2023-004</t>
  </si>
  <si>
    <t>53656000-1-2023-004</t>
  </si>
  <si>
    <t>53732000-1-2023-005</t>
  </si>
  <si>
    <t>Стимулирование программ развития жилищного строительства субъектов Российской Федерации</t>
  </si>
  <si>
    <t xml:space="preserve">53701000-1-2023-013
</t>
  </si>
  <si>
    <t>единица</t>
  </si>
  <si>
    <t>Субсидии бюджетам муниципальных образований на софинансирование капитальных вложений в объекты муниципальной собственности в целях стимулирования жилищного строительства</t>
  </si>
  <si>
    <t>Показатель будет достигнут в конце 2024 года</t>
  </si>
  <si>
    <t>Субсидии бюджетам муниципальных образований на создание объектов инфраструктуры в целях реализации инфраструктурных проектов</t>
  </si>
  <si>
    <t>единца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</si>
  <si>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с привлечением финансовой поддержки за счет средств Фонда содействия реформированию жилищно-коммунального хозяйства</t>
  </si>
  <si>
    <t>*)</t>
  </si>
  <si>
    <r>
      <rPr>
        <vertAlign val="superscript"/>
        <sz val="10"/>
        <rFont val="Times New Roman"/>
        <family val="1"/>
        <charset val="204"/>
      </rPr>
      <t>*)</t>
    </r>
    <r>
      <rPr>
        <sz val="10"/>
        <rFont val="Times New Roman"/>
        <family val="1"/>
        <charset val="204"/>
      </rPr>
      <t xml:space="preserve"> Дополнительная мера поддержки для граждан, получивших возмещение за аварийное жилое помещение (субсидия на приобретение жилого помещения)</t>
    </r>
  </si>
  <si>
    <t>по состоянию на 30 июня 2023 года</t>
  </si>
  <si>
    <t>Дополнительное мероприятие, направленное на реализацию проектов по развитию территорий, расположенных в границах населенных пунктов, предусматривающих строительство жилья, которые включены в государственные программы субъектов РФ по развитию жилищного строительства</t>
  </si>
  <si>
    <t>Показатель будет достигнут в конце 2025 года</t>
  </si>
  <si>
    <t>Захарова Е.Н., тел. 77-70-02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</si>
</sst>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rgb="FF00B050"/>
      <name val="Times New Roman"/>
      <family val="1"/>
      <charset val="204"/>
    </font>
    <font>
      <u/>
      <sz val="11"/>
      <color rgb="FF00B05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14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4" fillId="0" borderId="0" xfId="0" applyFont="1" applyFill="1"/>
    <xf numFmtId="0" fontId="2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/>
    <xf numFmtId="0" fontId="5" fillId="0" borderId="0" xfId="0" applyFont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top"/>
      <protection locked="0"/>
    </xf>
    <xf numFmtId="49" fontId="2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0" borderId="0" xfId="1" applyNumberFormat="1" applyFont="1" applyFill="1" applyBorder="1" applyAlignment="1" applyProtection="1">
      <alignment horizontal="left" vertical="top" wrapText="1" shrinkToFit="1"/>
      <protection locked="0"/>
    </xf>
    <xf numFmtId="49" fontId="2" fillId="0" borderId="0" xfId="1" applyNumberFormat="1" applyFont="1" applyFill="1" applyBorder="1" applyAlignment="1" applyProtection="1">
      <alignment horizontal="center" vertical="top"/>
      <protection locked="0"/>
    </xf>
    <xf numFmtId="0" fontId="2" fillId="0" borderId="0" xfId="1" applyNumberFormat="1" applyFont="1" applyFill="1" applyBorder="1" applyAlignment="1">
      <alignment horizontal="center" vertical="top"/>
    </xf>
    <xf numFmtId="4" fontId="2" fillId="0" borderId="0" xfId="1" applyNumberFormat="1" applyFont="1" applyFill="1" applyBorder="1" applyAlignment="1" applyProtection="1">
      <alignment horizontal="center" vertical="top"/>
      <protection locked="0"/>
    </xf>
    <xf numFmtId="2" fontId="2" fillId="0" borderId="0" xfId="1" applyNumberFormat="1" applyFont="1" applyFill="1" applyBorder="1" applyAlignment="1">
      <alignment horizontal="center" vertical="top"/>
    </xf>
    <xf numFmtId="1" fontId="2" fillId="0" borderId="0" xfId="1" applyNumberFormat="1" applyFont="1" applyFill="1" applyBorder="1" applyAlignment="1" applyProtection="1">
      <alignment horizontal="center" vertical="top"/>
      <protection locked="0"/>
    </xf>
    <xf numFmtId="4" fontId="3" fillId="0" borderId="0" xfId="0" applyNumberFormat="1" applyFont="1"/>
    <xf numFmtId="49" fontId="2" fillId="2" borderId="2" xfId="1" applyNumberFormat="1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top"/>
      <protection locked="0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top"/>
    </xf>
    <xf numFmtId="49" fontId="2" fillId="2" borderId="2" xfId="1" applyNumberFormat="1" applyFont="1" applyFill="1" applyBorder="1" applyAlignment="1" applyProtection="1">
      <alignment vertical="top"/>
      <protection locked="0"/>
    </xf>
    <xf numFmtId="49" fontId="2" fillId="2" borderId="2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2" borderId="2" xfId="1" applyNumberFormat="1" applyFont="1" applyFill="1" applyBorder="1" applyAlignment="1" applyProtection="1">
      <alignment horizontal="left" vertical="top" wrapText="1" shrinkToFit="1"/>
      <protection locked="0"/>
    </xf>
    <xf numFmtId="1" fontId="2" fillId="2" borderId="2" xfId="1" applyNumberFormat="1" applyFont="1" applyFill="1" applyBorder="1" applyAlignment="1" applyProtection="1">
      <alignment horizontal="center" vertical="top"/>
      <protection locked="0"/>
    </xf>
    <xf numFmtId="4" fontId="2" fillId="0" borderId="0" xfId="1" applyNumberFormat="1" applyFont="1" applyFill="1" applyBorder="1" applyAlignment="1" applyProtection="1">
      <alignment horizontal="right" vertical="top"/>
      <protection locked="0"/>
    </xf>
    <xf numFmtId="2" fontId="2" fillId="0" borderId="0" xfId="1" applyNumberFormat="1" applyFont="1" applyFill="1" applyBorder="1" applyAlignment="1">
      <alignment horizontal="right" vertical="top"/>
    </xf>
    <xf numFmtId="4" fontId="2" fillId="2" borderId="2" xfId="1" applyNumberFormat="1" applyFont="1" applyFill="1" applyBorder="1" applyAlignment="1" applyProtection="1">
      <alignment horizontal="right" vertical="top"/>
      <protection locked="0"/>
    </xf>
    <xf numFmtId="2" fontId="2" fillId="2" borderId="2" xfId="1" applyNumberFormat="1" applyFont="1" applyFill="1" applyBorder="1" applyAlignment="1">
      <alignment horizontal="right" vertical="top"/>
    </xf>
    <xf numFmtId="3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2" xfId="1" applyNumberFormat="1" applyFont="1" applyFill="1" applyBorder="1" applyAlignment="1">
      <alignment horizontal="right" vertical="top"/>
    </xf>
    <xf numFmtId="0" fontId="11" fillId="3" borderId="6" xfId="0" applyFont="1" applyFill="1" applyBorder="1" applyAlignment="1">
      <alignment horizontal="right" vertical="center" wrapText="1"/>
    </xf>
    <xf numFmtId="4" fontId="11" fillId="2" borderId="2" xfId="1" applyNumberFormat="1" applyFont="1" applyFill="1" applyBorder="1" applyAlignment="1" applyProtection="1">
      <alignment horizontal="right" vertical="top"/>
      <protection locked="0"/>
    </xf>
    <xf numFmtId="4" fontId="11" fillId="0" borderId="0" xfId="1" applyNumberFormat="1" applyFont="1" applyFill="1" applyBorder="1" applyAlignment="1" applyProtection="1">
      <alignment horizontal="center" vertical="top"/>
      <protection locked="0"/>
    </xf>
    <xf numFmtId="4" fontId="11" fillId="3" borderId="6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left" vertical="top" wrapText="1"/>
    </xf>
    <xf numFmtId="49" fontId="2" fillId="2" borderId="2" xfId="1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 applyProtection="1">
      <alignment horizontal="right" vertical="top"/>
      <protection locked="0"/>
    </xf>
    <xf numFmtId="2" fontId="11" fillId="0" borderId="0" xfId="1" applyNumberFormat="1" applyFont="1" applyFill="1" applyBorder="1" applyAlignment="1">
      <alignment horizontal="right" vertical="top"/>
    </xf>
    <xf numFmtId="49" fontId="2" fillId="0" borderId="0" xfId="1" applyNumberFormat="1" applyFont="1" applyFill="1" applyBorder="1" applyAlignment="1" applyProtection="1">
      <alignment vertical="top" wrapText="1"/>
      <protection locked="0"/>
    </xf>
    <xf numFmtId="4" fontId="2" fillId="0" borderId="0" xfId="0" applyNumberFormat="1" applyFont="1" applyFill="1" applyBorder="1" applyAlignment="1">
      <alignment horizontal="left" vertical="top" wrapText="1"/>
    </xf>
    <xf numFmtId="2" fontId="2" fillId="0" borderId="0" xfId="1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Border="1" applyAlignment="1">
      <alignment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4" fontId="11" fillId="3" borderId="2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4" fontId="12" fillId="2" borderId="2" xfId="1" applyNumberFormat="1" applyFont="1" applyFill="1" applyBorder="1" applyAlignment="1" applyProtection="1">
      <alignment horizontal="right" vertical="top"/>
      <protection locked="0"/>
    </xf>
    <xf numFmtId="0" fontId="2" fillId="4" borderId="0" xfId="1" applyNumberFormat="1" applyFont="1" applyFill="1" applyBorder="1" applyAlignment="1">
      <alignment horizontal="center" vertical="top"/>
    </xf>
    <xf numFmtId="49" fontId="2" fillId="4" borderId="0" xfId="1" applyNumberFormat="1" applyFont="1" applyFill="1" applyBorder="1" applyAlignment="1" applyProtection="1">
      <alignment vertical="top" wrapText="1"/>
      <protection locked="0"/>
    </xf>
    <xf numFmtId="49" fontId="2" fillId="4" borderId="0" xfId="1" applyNumberFormat="1" applyFont="1" applyFill="1" applyBorder="1" applyAlignment="1" applyProtection="1">
      <alignment horizontal="left" vertical="top" wrapText="1" shrinkToFit="1"/>
      <protection locked="0"/>
    </xf>
    <xf numFmtId="4" fontId="2" fillId="4" borderId="0" xfId="0" applyNumberFormat="1" applyFont="1" applyFill="1" applyBorder="1" applyAlignment="1">
      <alignment horizontal="left" vertical="top" wrapText="1"/>
    </xf>
    <xf numFmtId="4" fontId="11" fillId="4" borderId="0" xfId="1" applyNumberFormat="1" applyFont="1" applyFill="1" applyBorder="1" applyAlignment="1" applyProtection="1">
      <alignment horizontal="right" vertical="top"/>
      <protection locked="0"/>
    </xf>
    <xf numFmtId="4" fontId="2" fillId="4" borderId="0" xfId="1" applyNumberFormat="1" applyFont="1" applyFill="1" applyBorder="1" applyAlignment="1" applyProtection="1">
      <alignment horizontal="right" vertical="top"/>
      <protection locked="0"/>
    </xf>
    <xf numFmtId="2" fontId="11" fillId="4" borderId="0" xfId="1" applyNumberFormat="1" applyFont="1" applyFill="1" applyBorder="1" applyAlignment="1">
      <alignment horizontal="right" vertical="top"/>
    </xf>
    <xf numFmtId="49" fontId="2" fillId="4" borderId="0" xfId="1" applyNumberFormat="1" applyFont="1" applyFill="1" applyBorder="1" applyAlignment="1" applyProtection="1">
      <alignment horizontal="center" vertical="top"/>
      <protection locked="0"/>
    </xf>
    <xf numFmtId="2" fontId="2" fillId="4" borderId="0" xfId="1" applyNumberFormat="1" applyFont="1" applyFill="1" applyBorder="1" applyAlignment="1" applyProtection="1">
      <alignment horizontal="right" vertical="top"/>
      <protection locked="0"/>
    </xf>
    <xf numFmtId="49" fontId="2" fillId="4" borderId="0" xfId="1" applyNumberFormat="1" applyFont="1" applyFill="1" applyBorder="1" applyAlignment="1" applyProtection="1">
      <alignment horizontal="center" vertical="top" wrapText="1" shrinkToFit="1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right" vertical="center" wrapText="1"/>
    </xf>
    <xf numFmtId="49" fontId="2" fillId="4" borderId="0" xfId="1" applyNumberFormat="1" applyFont="1" applyFill="1" applyBorder="1" applyAlignment="1" applyProtection="1">
      <alignment vertical="top"/>
      <protection locked="0"/>
    </xf>
    <xf numFmtId="1" fontId="2" fillId="4" borderId="0" xfId="1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>
      <alignment horizontal="center" vertical="top" wrapText="1"/>
    </xf>
    <xf numFmtId="49" fontId="12" fillId="4" borderId="0" xfId="1" applyNumberFormat="1" applyFont="1" applyFill="1" applyBorder="1" applyAlignment="1" applyProtection="1">
      <alignment horizontal="left" vertical="top" wrapText="1" shrinkToFit="1"/>
      <protection locked="0"/>
    </xf>
    <xf numFmtId="0" fontId="3" fillId="4" borderId="0" xfId="0" applyFont="1" applyFill="1"/>
    <xf numFmtId="0" fontId="2" fillId="4" borderId="0" xfId="0" applyFont="1" applyFill="1"/>
    <xf numFmtId="4" fontId="13" fillId="2" borderId="2" xfId="1" applyNumberFormat="1" applyFont="1" applyFill="1" applyBorder="1" applyAlignment="1" applyProtection="1">
      <alignment horizontal="right" vertical="top"/>
      <protection locked="0"/>
    </xf>
    <xf numFmtId="4" fontId="13" fillId="2" borderId="2" xfId="0" applyNumberFormat="1" applyFont="1" applyFill="1" applyBorder="1" applyAlignment="1">
      <alignment horizontal="right" vertical="center" wrapText="1"/>
    </xf>
    <xf numFmtId="2" fontId="13" fillId="2" borderId="2" xfId="1" applyNumberFormat="1" applyFont="1" applyFill="1" applyBorder="1" applyAlignment="1">
      <alignment horizontal="right" vertical="top"/>
    </xf>
    <xf numFmtId="4" fontId="13" fillId="0" borderId="0" xfId="1" applyNumberFormat="1" applyFont="1" applyFill="1" applyBorder="1" applyAlignment="1" applyProtection="1">
      <alignment horizontal="right" vertical="top"/>
      <protection locked="0"/>
    </xf>
    <xf numFmtId="0" fontId="2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vertical="top" wrapText="1"/>
    </xf>
    <xf numFmtId="4" fontId="11" fillId="4" borderId="0" xfId="0" applyNumberFormat="1" applyFont="1" applyFill="1" applyBorder="1" applyAlignment="1">
      <alignment horizontal="right" vertical="top" wrapText="1"/>
    </xf>
    <xf numFmtId="4" fontId="2" fillId="4" borderId="0" xfId="0" applyNumberFormat="1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3" fontId="11" fillId="3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top" wrapText="1"/>
    </xf>
    <xf numFmtId="4" fontId="3" fillId="4" borderId="0" xfId="0" applyNumberFormat="1" applyFont="1" applyFill="1"/>
    <xf numFmtId="4" fontId="13" fillId="3" borderId="2" xfId="0" applyNumberFormat="1" applyFont="1" applyFill="1" applyBorder="1" applyAlignment="1">
      <alignment horizontal="left" vertical="top" wrapText="1"/>
    </xf>
    <xf numFmtId="0" fontId="16" fillId="0" borderId="0" xfId="0" applyFont="1"/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top" wrapText="1"/>
    </xf>
    <xf numFmtId="3" fontId="2" fillId="3" borderId="6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right" vertical="top" wrapText="1"/>
    </xf>
    <xf numFmtId="49" fontId="2" fillId="3" borderId="2" xfId="1" applyNumberFormat="1" applyFont="1" applyFill="1" applyBorder="1" applyAlignment="1" applyProtection="1">
      <alignment horizontal="left" vertical="top"/>
      <protection locked="0"/>
    </xf>
    <xf numFmtId="0" fontId="13" fillId="3" borderId="6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right" vertical="top" wrapText="1"/>
    </xf>
    <xf numFmtId="2" fontId="13" fillId="3" borderId="2" xfId="1" applyNumberFormat="1" applyFont="1" applyFill="1" applyBorder="1" applyAlignment="1">
      <alignment horizontal="right" vertical="top"/>
    </xf>
    <xf numFmtId="49" fontId="13" fillId="3" borderId="6" xfId="0" applyNumberFormat="1" applyFont="1" applyFill="1" applyBorder="1" applyAlignment="1">
      <alignment horizontal="left" vertical="center" wrapText="1"/>
    </xf>
    <xf numFmtId="49" fontId="13" fillId="3" borderId="2" xfId="1" applyNumberFormat="1" applyFont="1" applyFill="1" applyBorder="1" applyAlignment="1" applyProtection="1">
      <alignment horizontal="center" vertical="top"/>
      <protection locked="0"/>
    </xf>
    <xf numFmtId="3" fontId="13" fillId="3" borderId="6" xfId="0" applyNumberFormat="1" applyFont="1" applyFill="1" applyBorder="1" applyAlignment="1">
      <alignment horizontal="right" vertical="top" wrapText="1"/>
    </xf>
    <xf numFmtId="49" fontId="13" fillId="3" borderId="6" xfId="0" applyNumberFormat="1" applyFont="1" applyFill="1" applyBorder="1" applyAlignment="1">
      <alignment horizontal="left" vertical="top" wrapText="1"/>
    </xf>
    <xf numFmtId="2" fontId="11" fillId="3" borderId="7" xfId="1" applyNumberFormat="1" applyFont="1" applyFill="1" applyBorder="1" applyAlignment="1">
      <alignment horizontal="right" vertical="top"/>
    </xf>
    <xf numFmtId="0" fontId="13" fillId="3" borderId="6" xfId="0" applyFont="1" applyFill="1" applyBorder="1" applyAlignment="1">
      <alignment horizontal="left" vertical="center" wrapText="1"/>
    </xf>
    <xf numFmtId="49" fontId="13" fillId="3" borderId="2" xfId="1" applyNumberFormat="1" applyFont="1" applyFill="1" applyBorder="1" applyAlignment="1" applyProtection="1">
      <alignment horizontal="left" vertical="top" wrapText="1"/>
      <protection locked="0"/>
    </xf>
    <xf numFmtId="0" fontId="13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" fontId="11" fillId="4" borderId="2" xfId="1" applyNumberFormat="1" applyFont="1" applyFill="1" applyBorder="1" applyAlignment="1" applyProtection="1">
      <alignment horizontal="right" vertical="top"/>
      <protection locked="0"/>
    </xf>
    <xf numFmtId="4" fontId="2" fillId="4" borderId="2" xfId="1" applyNumberFormat="1" applyFont="1" applyFill="1" applyBorder="1" applyAlignment="1" applyProtection="1">
      <alignment horizontal="right" vertical="top"/>
      <protection locked="0"/>
    </xf>
    <xf numFmtId="4" fontId="2" fillId="4" borderId="2" xfId="0" applyNumberFormat="1" applyFont="1" applyFill="1" applyBorder="1" applyAlignment="1">
      <alignment horizontal="right" vertical="top" wrapText="1"/>
    </xf>
    <xf numFmtId="2" fontId="11" fillId="4" borderId="2" xfId="1" applyNumberFormat="1" applyFont="1" applyFill="1" applyBorder="1" applyAlignment="1">
      <alignment horizontal="right" vertical="top"/>
    </xf>
    <xf numFmtId="4" fontId="11" fillId="4" borderId="2" xfId="0" applyNumberFormat="1" applyFont="1" applyFill="1" applyBorder="1" applyAlignment="1">
      <alignment horizontal="right" vertical="top" wrapText="1"/>
    </xf>
    <xf numFmtId="49" fontId="13" fillId="4" borderId="2" xfId="1" applyNumberFormat="1" applyFont="1" applyFill="1" applyBorder="1" applyAlignment="1" applyProtection="1">
      <alignment vertical="top" wrapText="1"/>
      <protection locked="0"/>
    </xf>
    <xf numFmtId="49" fontId="2" fillId="4" borderId="2" xfId="1" applyNumberFormat="1" applyFont="1" applyFill="1" applyBorder="1" applyAlignment="1" applyProtection="1">
      <alignment horizontal="center" vertical="top"/>
      <protection locked="0"/>
    </xf>
    <xf numFmtId="2" fontId="2" fillId="4" borderId="2" xfId="1" applyNumberFormat="1" applyFont="1" applyFill="1" applyBorder="1" applyAlignment="1" applyProtection="1">
      <alignment horizontal="right" vertical="top"/>
      <protection locked="0"/>
    </xf>
    <xf numFmtId="49" fontId="2" fillId="4" borderId="2" xfId="1" applyNumberFormat="1" applyFont="1" applyFill="1" applyBorder="1" applyAlignment="1" applyProtection="1">
      <alignment horizontal="left" vertical="top" wrapText="1" shrinkToFit="1"/>
      <protection locked="0"/>
    </xf>
    <xf numFmtId="0" fontId="2" fillId="4" borderId="2" xfId="1" applyNumberFormat="1" applyFont="1" applyFill="1" applyBorder="1" applyAlignment="1">
      <alignment horizontal="center" vertical="top"/>
    </xf>
    <xf numFmtId="49" fontId="2" fillId="4" borderId="2" xfId="1" applyNumberFormat="1" applyFont="1" applyFill="1" applyBorder="1" applyAlignment="1" applyProtection="1">
      <alignment vertical="top" wrapText="1"/>
      <protection locked="0"/>
    </xf>
    <xf numFmtId="49" fontId="2" fillId="4" borderId="2" xfId="1" applyNumberFormat="1" applyFont="1" applyFill="1" applyBorder="1" applyAlignment="1" applyProtection="1">
      <alignment horizontal="center" vertical="top" wrapText="1" shrinkToFit="1"/>
      <protection locked="0"/>
    </xf>
    <xf numFmtId="4" fontId="13" fillId="4" borderId="2" xfId="2" applyNumberFormat="1" applyFont="1" applyFill="1" applyBorder="1" applyAlignment="1">
      <alignment horizontal="center" vertical="top"/>
    </xf>
    <xf numFmtId="49" fontId="12" fillId="4" borderId="2" xfId="1" applyNumberFormat="1" applyFont="1" applyFill="1" applyBorder="1" applyAlignment="1" applyProtection="1">
      <alignment horizontal="left" vertical="top" wrapText="1" shrinkToFit="1"/>
      <protection locked="0"/>
    </xf>
    <xf numFmtId="4" fontId="13" fillId="4" borderId="2" xfId="0" applyNumberFormat="1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center" wrapText="1"/>
    </xf>
    <xf numFmtId="0" fontId="2" fillId="4" borderId="0" xfId="0" applyFont="1" applyFill="1" applyBorder="1"/>
    <xf numFmtId="4" fontId="13" fillId="4" borderId="6" xfId="1" applyNumberFormat="1" applyFont="1" applyFill="1" applyBorder="1" applyAlignment="1" applyProtection="1">
      <alignment vertical="top"/>
      <protection locked="0"/>
    </xf>
    <xf numFmtId="4" fontId="12" fillId="4" borderId="7" xfId="1" applyNumberFormat="1" applyFont="1" applyFill="1" applyBorder="1" applyAlignment="1" applyProtection="1">
      <alignment vertical="top"/>
      <protection locked="0"/>
    </xf>
    <xf numFmtId="2" fontId="11" fillId="4" borderId="4" xfId="1" applyNumberFormat="1" applyFont="1" applyFill="1" applyBorder="1" applyAlignment="1">
      <alignment horizontal="right" vertical="top"/>
    </xf>
    <xf numFmtId="2" fontId="11" fillId="4" borderId="7" xfId="1" applyNumberFormat="1" applyFont="1" applyFill="1" applyBorder="1" applyAlignment="1">
      <alignment horizontal="right" vertical="top"/>
    </xf>
    <xf numFmtId="2" fontId="11" fillId="4" borderId="6" xfId="1" applyNumberFormat="1" applyFont="1" applyFill="1" applyBorder="1" applyAlignment="1">
      <alignment horizontal="right" vertical="top"/>
    </xf>
    <xf numFmtId="4" fontId="2" fillId="4" borderId="7" xfId="1" applyNumberFormat="1" applyFont="1" applyFill="1" applyBorder="1" applyAlignment="1" applyProtection="1">
      <alignment horizontal="right" vertical="top"/>
      <protection locked="0"/>
    </xf>
    <xf numFmtId="4" fontId="2" fillId="4" borderId="6" xfId="1" applyNumberFormat="1" applyFont="1" applyFill="1" applyBorder="1" applyAlignment="1" applyProtection="1">
      <alignment horizontal="right" vertical="top"/>
      <protection locked="0"/>
    </xf>
    <xf numFmtId="4" fontId="11" fillId="4" borderId="5" xfId="1" applyNumberFormat="1" applyFont="1" applyFill="1" applyBorder="1" applyAlignment="1" applyProtection="1">
      <alignment horizontal="right" vertical="top"/>
      <protection locked="0"/>
    </xf>
    <xf numFmtId="0" fontId="5" fillId="4" borderId="7" xfId="0" applyFont="1" applyFill="1" applyBorder="1" applyAlignment="1">
      <alignment wrapText="1"/>
    </xf>
    <xf numFmtId="165" fontId="15" fillId="4" borderId="7" xfId="2" applyNumberFormat="1" applyFont="1" applyFill="1" applyBorder="1" applyAlignment="1">
      <alignment horizontal="center" vertical="top" wrapText="1"/>
    </xf>
    <xf numFmtId="165" fontId="15" fillId="4" borderId="6" xfId="2" applyNumberFormat="1" applyFont="1" applyFill="1" applyBorder="1" applyAlignment="1">
      <alignment horizontal="right" vertical="top" wrapText="1"/>
    </xf>
    <xf numFmtId="165" fontId="13" fillId="4" borderId="7" xfId="2" applyNumberFormat="1" applyFont="1" applyFill="1" applyBorder="1" applyAlignment="1">
      <alignment horizontal="center" vertical="top" wrapText="1"/>
    </xf>
    <xf numFmtId="165" fontId="13" fillId="4" borderId="6" xfId="2" applyNumberFormat="1" applyFont="1" applyFill="1" applyBorder="1" applyAlignment="1">
      <alignment horizontal="right" vertical="top" wrapText="1"/>
    </xf>
    <xf numFmtId="4" fontId="13" fillId="4" borderId="7" xfId="0" applyNumberFormat="1" applyFont="1" applyFill="1" applyBorder="1" applyAlignment="1">
      <alignment horizontal="center" vertical="top"/>
    </xf>
    <xf numFmtId="4" fontId="13" fillId="4" borderId="6" xfId="0" applyNumberFormat="1" applyFont="1" applyFill="1" applyBorder="1" applyAlignment="1">
      <alignment horizontal="center" vertical="top"/>
    </xf>
    <xf numFmtId="0" fontId="2" fillId="4" borderId="7" xfId="1" applyNumberFormat="1" applyFont="1" applyFill="1" applyBorder="1" applyAlignment="1">
      <alignment horizontal="center" vertical="top"/>
    </xf>
    <xf numFmtId="4" fontId="11" fillId="4" borderId="7" xfId="1" applyNumberFormat="1" applyFont="1" applyFill="1" applyBorder="1" applyAlignment="1" applyProtection="1">
      <alignment horizontal="right" vertical="top"/>
      <protection locked="0"/>
    </xf>
    <xf numFmtId="49" fontId="2" fillId="4" borderId="7" xfId="0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1" applyNumberFormat="1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13" fillId="4" borderId="2" xfId="1" applyNumberFormat="1" applyFont="1" applyFill="1" applyBorder="1" applyAlignment="1">
      <alignment horizontal="center" vertical="top"/>
    </xf>
    <xf numFmtId="49" fontId="13" fillId="4" borderId="2" xfId="1" applyNumberFormat="1" applyFont="1" applyFill="1" applyBorder="1" applyAlignment="1" applyProtection="1">
      <alignment horizontal="center" vertical="top" wrapText="1" shrinkToFit="1"/>
      <protection locked="0"/>
    </xf>
    <xf numFmtId="4" fontId="13" fillId="4" borderId="2" xfId="1" applyNumberFormat="1" applyFont="1" applyFill="1" applyBorder="1" applyAlignment="1" applyProtection="1">
      <alignment horizontal="right" vertical="top"/>
      <protection locked="0"/>
    </xf>
    <xf numFmtId="2" fontId="13" fillId="4" borderId="2" xfId="1" applyNumberFormat="1" applyFont="1" applyFill="1" applyBorder="1" applyAlignment="1">
      <alignment horizontal="right" vertical="top"/>
    </xf>
    <xf numFmtId="49" fontId="13" fillId="4" borderId="2" xfId="1" applyNumberFormat="1" applyFont="1" applyFill="1" applyBorder="1" applyAlignment="1" applyProtection="1">
      <alignment horizontal="center" vertical="top"/>
      <protection locked="0"/>
    </xf>
    <xf numFmtId="1" fontId="13" fillId="4" borderId="2" xfId="1" applyNumberFormat="1" applyFont="1" applyFill="1" applyBorder="1" applyAlignment="1" applyProtection="1">
      <alignment horizontal="right" vertical="top"/>
      <protection locked="0"/>
    </xf>
    <xf numFmtId="49" fontId="13" fillId="4" borderId="2" xfId="1" applyNumberFormat="1" applyFont="1" applyFill="1" applyBorder="1" applyAlignment="1" applyProtection="1">
      <alignment horizontal="left" vertical="top" wrapText="1" shrinkToFit="1"/>
      <protection locked="0"/>
    </xf>
    <xf numFmtId="0" fontId="2" fillId="4" borderId="2" xfId="0" applyFont="1" applyFill="1" applyBorder="1" applyAlignment="1">
      <alignment vertical="top" wrapText="1"/>
    </xf>
    <xf numFmtId="4" fontId="11" fillId="4" borderId="7" xfId="0" applyNumberFormat="1" applyFont="1" applyFill="1" applyBorder="1" applyAlignment="1">
      <alignment horizontal="right" vertical="top" wrapText="1"/>
    </xf>
    <xf numFmtId="2" fontId="11" fillId="4" borderId="2" xfId="1" applyNumberFormat="1" applyFont="1" applyFill="1" applyBorder="1" applyAlignment="1">
      <alignment horizontal="right" vertical="top" indent="1"/>
    </xf>
    <xf numFmtId="0" fontId="2" fillId="4" borderId="2" xfId="0" applyFont="1" applyFill="1" applyBorder="1" applyAlignment="1">
      <alignment horizontal="righ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1" fontId="2" fillId="4" borderId="2" xfId="1" applyNumberFormat="1" applyFont="1" applyFill="1" applyBorder="1" applyAlignment="1" applyProtection="1">
      <alignment horizontal="right" vertical="top"/>
      <protection locked="0"/>
    </xf>
    <xf numFmtId="49" fontId="2" fillId="4" borderId="2" xfId="1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2" fillId="4" borderId="7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1" applyNumberFormat="1" applyFont="1" applyFill="1" applyBorder="1" applyAlignment="1">
      <alignment horizontal="center" vertical="top"/>
    </xf>
    <xf numFmtId="0" fontId="2" fillId="4" borderId="10" xfId="1" applyNumberFormat="1" applyFont="1" applyFill="1" applyBorder="1" applyAlignment="1">
      <alignment horizontal="center" vertical="top"/>
    </xf>
    <xf numFmtId="0" fontId="2" fillId="4" borderId="6" xfId="1" applyNumberFormat="1" applyFont="1" applyFill="1" applyBorder="1" applyAlignment="1">
      <alignment horizontal="center" vertical="top"/>
    </xf>
    <xf numFmtId="0" fontId="2" fillId="4" borderId="7" xfId="1" applyNumberFormat="1" applyFont="1" applyFill="1" applyBorder="1" applyAlignment="1">
      <alignment horizontal="center" vertical="top" wrapText="1"/>
    </xf>
    <xf numFmtId="0" fontId="2" fillId="4" borderId="10" xfId="1" applyNumberFormat="1" applyFont="1" applyFill="1" applyBorder="1" applyAlignment="1">
      <alignment horizontal="center" vertical="top" wrapText="1"/>
    </xf>
    <xf numFmtId="0" fontId="2" fillId="4" borderId="6" xfId="1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top" wrapText="1"/>
    </xf>
    <xf numFmtId="49" fontId="2" fillId="4" borderId="10" xfId="0" applyNumberFormat="1" applyFont="1" applyFill="1" applyBorder="1" applyAlignment="1">
      <alignment horizontal="center" vertical="top" wrapText="1"/>
    </xf>
    <xf numFmtId="49" fontId="2" fillId="4" borderId="6" xfId="0" applyNumberFormat="1" applyFont="1" applyFill="1" applyBorder="1" applyAlignment="1">
      <alignment horizontal="center" vertical="top" wrapText="1"/>
    </xf>
    <xf numFmtId="4" fontId="11" fillId="4" borderId="7" xfId="0" applyNumberFormat="1" applyFont="1" applyFill="1" applyBorder="1" applyAlignment="1">
      <alignment horizontal="right" vertical="top" wrapText="1"/>
    </xf>
    <xf numFmtId="4" fontId="11" fillId="4" borderId="10" xfId="0" applyNumberFormat="1" applyFont="1" applyFill="1" applyBorder="1" applyAlignment="1">
      <alignment horizontal="right" vertical="top" wrapText="1"/>
    </xf>
    <xf numFmtId="4" fontId="11" fillId="4" borderId="6" xfId="0" applyNumberFormat="1" applyFont="1" applyFill="1" applyBorder="1" applyAlignment="1">
      <alignment horizontal="right" vertical="top" wrapText="1"/>
    </xf>
    <xf numFmtId="4" fontId="2" fillId="4" borderId="7" xfId="0" applyNumberFormat="1" applyFont="1" applyFill="1" applyBorder="1" applyAlignment="1">
      <alignment horizontal="right" vertical="top" wrapText="1"/>
    </xf>
    <xf numFmtId="4" fontId="2" fillId="4" borderId="10" xfId="0" applyNumberFormat="1" applyFont="1" applyFill="1" applyBorder="1" applyAlignment="1">
      <alignment horizontal="right"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2" fontId="11" fillId="4" borderId="7" xfId="1" applyNumberFormat="1" applyFont="1" applyFill="1" applyBorder="1" applyAlignment="1">
      <alignment horizontal="right" vertical="top"/>
    </xf>
    <xf numFmtId="2" fontId="11" fillId="4" borderId="10" xfId="1" applyNumberFormat="1" applyFont="1" applyFill="1" applyBorder="1" applyAlignment="1">
      <alignment horizontal="right" vertical="top"/>
    </xf>
    <xf numFmtId="2" fontId="11" fillId="4" borderId="6" xfId="1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10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2" fontId="2" fillId="4" borderId="7" xfId="1" applyNumberFormat="1" applyFont="1" applyFill="1" applyBorder="1" applyAlignment="1" applyProtection="1">
      <alignment horizontal="right" vertical="top"/>
      <protection locked="0"/>
    </xf>
    <xf numFmtId="2" fontId="2" fillId="4" borderId="6" xfId="1" applyNumberFormat="1" applyFont="1" applyFill="1" applyBorder="1" applyAlignment="1" applyProtection="1">
      <alignment horizontal="right" vertical="top"/>
      <protection locked="0"/>
    </xf>
    <xf numFmtId="49" fontId="2" fillId="4" borderId="7" xfId="1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6" xfId="1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7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4" borderId="6" xfId="1" applyNumberFormat="1" applyFont="1" applyFill="1" applyBorder="1" applyAlignment="1" applyProtection="1">
      <alignment horizontal="center" vertical="top" wrapText="1" shrinkToFit="1"/>
      <protection locked="0"/>
    </xf>
    <xf numFmtId="49" fontId="13" fillId="4" borderId="7" xfId="1" applyNumberFormat="1" applyFont="1" applyFill="1" applyBorder="1" applyAlignment="1" applyProtection="1">
      <alignment horizontal="left" vertical="top" wrapText="1"/>
      <protection locked="0"/>
    </xf>
    <xf numFmtId="49" fontId="13" fillId="4" borderId="6" xfId="1" applyNumberFormat="1" applyFont="1" applyFill="1" applyBorder="1" applyAlignment="1" applyProtection="1">
      <alignment horizontal="left" vertical="top" wrapText="1"/>
      <protection locked="0"/>
    </xf>
    <xf numFmtId="49" fontId="2" fillId="4" borderId="7" xfId="1" applyNumberFormat="1" applyFont="1" applyFill="1" applyBorder="1" applyAlignment="1" applyProtection="1">
      <alignment horizontal="center" vertical="top"/>
      <protection locked="0"/>
    </xf>
    <xf numFmtId="49" fontId="2" fillId="4" borderId="6" xfId="1" applyNumberFormat="1" applyFont="1" applyFill="1" applyBorder="1" applyAlignment="1" applyProtection="1">
      <alignment horizontal="center" vertical="top"/>
      <protection locked="0"/>
    </xf>
    <xf numFmtId="49" fontId="2" fillId="4" borderId="7" xfId="1" applyNumberFormat="1" applyFont="1" applyFill="1" applyBorder="1" applyAlignment="1" applyProtection="1">
      <alignment horizontal="left" vertical="top" wrapText="1"/>
      <protection locked="0"/>
    </xf>
    <xf numFmtId="49" fontId="2" fillId="4" borderId="6" xfId="1" applyNumberFormat="1" applyFont="1" applyFill="1" applyBorder="1" applyAlignment="1" applyProtection="1">
      <alignment horizontal="left" vertical="top" wrapText="1"/>
      <protection locked="0"/>
    </xf>
    <xf numFmtId="49" fontId="2" fillId="4" borderId="7" xfId="1" applyNumberFormat="1" applyFont="1" applyFill="1" applyBorder="1" applyAlignment="1" applyProtection="1">
      <alignment horizontal="left" vertical="top"/>
      <protection locked="0"/>
    </xf>
    <xf numFmtId="49" fontId="2" fillId="4" borderId="6" xfId="1" applyNumberFormat="1" applyFont="1" applyFill="1" applyBorder="1" applyAlignment="1" applyProtection="1">
      <alignment horizontal="left" vertical="top"/>
      <protection locked="0"/>
    </xf>
    <xf numFmtId="49" fontId="2" fillId="4" borderId="7" xfId="1" applyNumberFormat="1" applyFont="1" applyFill="1" applyBorder="1" applyAlignment="1" applyProtection="1">
      <alignment horizontal="center" vertical="top" wrapText="1"/>
      <protection locked="0"/>
    </xf>
    <xf numFmtId="49" fontId="2" fillId="4" borderId="6" xfId="1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15</xdr:row>
      <xdr:rowOff>0</xdr:rowOff>
    </xdr:from>
    <xdr:to>
      <xdr:col>13</xdr:col>
      <xdr:colOff>590550</xdr:colOff>
      <xdr:row>15</xdr:row>
      <xdr:rowOff>3429000</xdr:rowOff>
    </xdr:to>
    <xdr:sp macro="" textlink="">
      <xdr:nvSpPr>
        <xdr:cNvPr id="2" name="Прямоугольник 1"/>
        <xdr:cNvSpPr/>
      </xdr:nvSpPr>
      <xdr:spPr>
        <a:xfrm>
          <a:off x="9124950" y="3362325"/>
          <a:ext cx="78105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13</xdr:col>
      <xdr:colOff>457200</xdr:colOff>
      <xdr:row>14</xdr:row>
      <xdr:rowOff>3305175</xdr:rowOff>
    </xdr:from>
    <xdr:to>
      <xdr:col>14</xdr:col>
      <xdr:colOff>600075</xdr:colOff>
      <xdr:row>15</xdr:row>
      <xdr:rowOff>3438525</xdr:rowOff>
    </xdr:to>
    <xdr:sp macro="" textlink="">
      <xdr:nvSpPr>
        <xdr:cNvPr id="3" name="Прямоугольник 2"/>
        <xdr:cNvSpPr/>
      </xdr:nvSpPr>
      <xdr:spPr>
        <a:xfrm>
          <a:off x="9772650" y="6505575"/>
          <a:ext cx="781050" cy="3533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12</xdr:col>
      <xdr:colOff>600075</xdr:colOff>
      <xdr:row>15</xdr:row>
      <xdr:rowOff>3409950</xdr:rowOff>
    </xdr:from>
    <xdr:to>
      <xdr:col>13</xdr:col>
      <xdr:colOff>619125</xdr:colOff>
      <xdr:row>16</xdr:row>
      <xdr:rowOff>0</xdr:rowOff>
    </xdr:to>
    <xdr:sp macro="" textlink="">
      <xdr:nvSpPr>
        <xdr:cNvPr id="4" name="Прямоугольник 3"/>
        <xdr:cNvSpPr/>
      </xdr:nvSpPr>
      <xdr:spPr>
        <a:xfrm>
          <a:off x="7458075" y="6981825"/>
          <a:ext cx="781050" cy="933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13</xdr:col>
      <xdr:colOff>457200</xdr:colOff>
      <xdr:row>15</xdr:row>
      <xdr:rowOff>3409950</xdr:rowOff>
    </xdr:from>
    <xdr:to>
      <xdr:col>14</xdr:col>
      <xdr:colOff>600075</xdr:colOff>
      <xdr:row>16</xdr:row>
      <xdr:rowOff>0</xdr:rowOff>
    </xdr:to>
    <xdr:sp macro="" textlink="">
      <xdr:nvSpPr>
        <xdr:cNvPr id="5" name="Прямоугольник 4"/>
        <xdr:cNvSpPr/>
      </xdr:nvSpPr>
      <xdr:spPr>
        <a:xfrm>
          <a:off x="8077200" y="6981825"/>
          <a:ext cx="781050" cy="9334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20</xdr:col>
      <xdr:colOff>571500</xdr:colOff>
      <xdr:row>14</xdr:row>
      <xdr:rowOff>3295650</xdr:rowOff>
    </xdr:from>
    <xdr:to>
      <xdr:col>21</xdr:col>
      <xdr:colOff>581025</xdr:colOff>
      <xdr:row>15</xdr:row>
      <xdr:rowOff>3429000</xdr:rowOff>
    </xdr:to>
    <xdr:sp macro="" textlink="">
      <xdr:nvSpPr>
        <xdr:cNvPr id="10" name="Прямоугольник 9"/>
        <xdr:cNvSpPr/>
      </xdr:nvSpPr>
      <xdr:spPr>
        <a:xfrm>
          <a:off x="14916150" y="6496050"/>
          <a:ext cx="781050" cy="3533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21</xdr:col>
      <xdr:colOff>428625</xdr:colOff>
      <xdr:row>14</xdr:row>
      <xdr:rowOff>3295650</xdr:rowOff>
    </xdr:from>
    <xdr:to>
      <xdr:col>23</xdr:col>
      <xdr:colOff>38100</xdr:colOff>
      <xdr:row>15</xdr:row>
      <xdr:rowOff>3429000</xdr:rowOff>
    </xdr:to>
    <xdr:sp macro="" textlink="">
      <xdr:nvSpPr>
        <xdr:cNvPr id="11" name="Прямоугольник 10"/>
        <xdr:cNvSpPr/>
      </xdr:nvSpPr>
      <xdr:spPr>
        <a:xfrm>
          <a:off x="15544800" y="6496050"/>
          <a:ext cx="781050" cy="3533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20</xdr:col>
      <xdr:colOff>600075</xdr:colOff>
      <xdr:row>15</xdr:row>
      <xdr:rowOff>3409950</xdr:rowOff>
    </xdr:from>
    <xdr:to>
      <xdr:col>21</xdr:col>
      <xdr:colOff>609600</xdr:colOff>
      <xdr:row>16</xdr:row>
      <xdr:rowOff>0</xdr:rowOff>
    </xdr:to>
    <xdr:sp macro="" textlink="">
      <xdr:nvSpPr>
        <xdr:cNvPr id="12" name="Прямоугольник 11"/>
        <xdr:cNvSpPr/>
      </xdr:nvSpPr>
      <xdr:spPr>
        <a:xfrm>
          <a:off x="12353925" y="6981825"/>
          <a:ext cx="781050" cy="933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21</xdr:col>
      <xdr:colOff>438150</xdr:colOff>
      <xdr:row>15</xdr:row>
      <xdr:rowOff>3409950</xdr:rowOff>
    </xdr:from>
    <xdr:to>
      <xdr:col>23</xdr:col>
      <xdr:colOff>47625</xdr:colOff>
      <xdr:row>16</xdr:row>
      <xdr:rowOff>0</xdr:rowOff>
    </xdr:to>
    <xdr:sp macro="" textlink="">
      <xdr:nvSpPr>
        <xdr:cNvPr id="13" name="Прямоугольник 12"/>
        <xdr:cNvSpPr/>
      </xdr:nvSpPr>
      <xdr:spPr>
        <a:xfrm>
          <a:off x="12963525" y="6981825"/>
          <a:ext cx="781050" cy="933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8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1%20-%20&#1086;&#1090;&#1095;&#1077;&#1090;%20&#1087;&#1086;%20&#1089;&#1091;&#1073;&#1089;&#1080;&#1076;&#1080;&#1103;&#1084;%20&#1076;&#1086;%2020.04.2023/&#1086;&#1090;%20&#1089;&#1086;&#1080;&#1089;&#1087;&#1086;&#1083;&#1085;&#1080;&#1090;/&#1048;&#1085;&#1092;&#1088;&#1072;/&#1090;&#1072;&#1073;&#1083;&#1080;&#1094;&#1072;%2016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74;&#1077;&#1090;&#1099;/&#1040;&#1076;&#1080;&#1075;&#1072;&#1084;&#1086;&#1074;&#1072;/&#1087;&#1088;&#1080;&#1083;&#1086;&#1078;&#1077;&#1085;&#1080;&#1077;%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74;&#1077;&#1090;&#1099;/&#1041;&#1091;&#1089;&#1083;&#1086;&#1074;&#1089;&#1082;&#1080;&#1081;/&#1055;&#1088;&#1080;&#1083;%2011,12,14-16%20&#1079;&#1072;%201%20&#1087;&#1086;&#1083;&#1091;&#1075;&#1086;&#1076;&#1080;&#1077;%202023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kor\AppData\Local\Temp\pid-6760\&#1058;&#1072;&#1073;&#1083;.%2015,%2016%20&#1079;&#1072;%201%20&#1082;&#1074;&#1072;&#1088;&#1090;&#1072;&#1083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8">
          <cell r="J18">
            <v>28916.9</v>
          </cell>
          <cell r="K18">
            <v>1204.9000000000001</v>
          </cell>
          <cell r="L18">
            <v>615.29999999999995</v>
          </cell>
        </row>
        <row r="19">
          <cell r="J19">
            <v>0</v>
          </cell>
          <cell r="K19">
            <v>30527.599999999999</v>
          </cell>
          <cell r="L19">
            <v>623.02</v>
          </cell>
        </row>
        <row r="22">
          <cell r="J22">
            <v>0</v>
          </cell>
          <cell r="K22">
            <v>2227106.4720000001</v>
          </cell>
          <cell r="L22">
            <v>2229.5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8">
          <cell r="R18">
            <v>27985.592000000001</v>
          </cell>
          <cell r="S18">
            <v>1166.0940000000001</v>
          </cell>
          <cell r="T18">
            <v>595.48299999999995</v>
          </cell>
        </row>
        <row r="22">
          <cell r="R22">
            <v>0</v>
          </cell>
          <cell r="S22">
            <v>118802.395</v>
          </cell>
          <cell r="T22">
            <v>118.93470000000001</v>
          </cell>
          <cell r="X22" t="str">
            <v>Реализовано договоров на технологическое присоединение к инженерным сетям</v>
          </cell>
        </row>
        <row r="23">
          <cell r="X23" t="str">
            <v>Построено автомобильных дорог в целях реализации инфраструктурных проектов в рамках комплексной застройки жилого района «Молодой Оренбург» в г. Оренбурге</v>
          </cell>
        </row>
        <row r="24">
          <cell r="X24" t="str">
            <v>Построено транспортных развязок и автомобильных дорог в г. Оренбурге для обеспечения транспортной до-ступности к территории, ограниченной улицей Гаранькина, шоссе Загородным, перспективной магистралью районного значения, территорией городских округов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1"/>
      <sheetName val="Прил. 12"/>
      <sheetName val="Прил. 14"/>
      <sheetName val="Прил. 15"/>
      <sheetName val="Прил.  16"/>
    </sheetNames>
    <sheetDataSet>
      <sheetData sheetId="0"/>
      <sheetData sheetId="1"/>
      <sheetData sheetId="2"/>
      <sheetData sheetId="3"/>
      <sheetData sheetId="4">
        <row r="16">
          <cell r="J16">
            <v>1936.8596133822391</v>
          </cell>
          <cell r="K16">
            <v>5605.4403866177554</v>
          </cell>
          <cell r="L16">
            <v>3578</v>
          </cell>
          <cell r="P16">
            <v>7542.2999999999902</v>
          </cell>
          <cell r="R16">
            <v>1353.69253</v>
          </cell>
          <cell r="S16">
            <v>3917.7039099999997</v>
          </cell>
          <cell r="T16">
            <v>2500.7035600000004</v>
          </cell>
        </row>
        <row r="17">
          <cell r="J17">
            <v>1072.9344033878701</v>
          </cell>
          <cell r="K17">
            <v>3105.1655966121257</v>
          </cell>
          <cell r="L17">
            <v>2252.9</v>
          </cell>
          <cell r="P17">
            <v>4178.1000000000004</v>
          </cell>
          <cell r="R17">
            <v>689.28870999999992</v>
          </cell>
          <cell r="S17">
            <v>1994.8615600000001</v>
          </cell>
          <cell r="T17">
            <v>1447.24973</v>
          </cell>
        </row>
        <row r="18">
          <cell r="J18">
            <v>1838.8392065530227</v>
          </cell>
          <cell r="K18">
            <v>5321.7607934469697</v>
          </cell>
          <cell r="L18">
            <v>2576.1</v>
          </cell>
          <cell r="P18">
            <v>7160.4735599999995</v>
          </cell>
          <cell r="R18">
            <v>1547.0980000000002</v>
          </cell>
          <cell r="S18">
            <v>4477.4363299999995</v>
          </cell>
          <cell r="T18">
            <v>2167.3615</v>
          </cell>
        </row>
        <row r="19">
          <cell r="P19">
            <v>2457.5</v>
          </cell>
          <cell r="R19">
            <v>262.95486999999997</v>
          </cell>
          <cell r="S19">
            <v>761.01429000000007</v>
          </cell>
          <cell r="T19">
            <v>552.13083999999992</v>
          </cell>
        </row>
        <row r="20">
          <cell r="P20">
            <v>3976.7</v>
          </cell>
          <cell r="R20">
            <v>752.47509000000014</v>
          </cell>
          <cell r="S20">
            <v>2177.7284</v>
          </cell>
          <cell r="T20">
            <v>1482.89651</v>
          </cell>
        </row>
        <row r="21">
          <cell r="J21">
            <v>1475.5704942118914</v>
          </cell>
          <cell r="K21">
            <v>4270.4295057881036</v>
          </cell>
          <cell r="L21">
            <v>2067.3000000000002</v>
          </cell>
          <cell r="P21">
            <v>5746</v>
          </cell>
          <cell r="R21">
            <v>975.50335999999982</v>
          </cell>
          <cell r="S21">
            <v>2823.1919600000001</v>
          </cell>
          <cell r="T21">
            <v>1366.7046799999998</v>
          </cell>
        </row>
        <row r="22">
          <cell r="P22">
            <v>3207</v>
          </cell>
          <cell r="R22">
            <v>329.41904</v>
          </cell>
          <cell r="S22">
            <v>953.36739</v>
          </cell>
          <cell r="T22">
            <v>608.51356999999996</v>
          </cell>
        </row>
        <row r="23">
          <cell r="P23">
            <v>7493.2</v>
          </cell>
          <cell r="R23">
            <v>1404.1829599999999</v>
          </cell>
          <cell r="S23">
            <v>4063.8278300000002</v>
          </cell>
          <cell r="T23">
            <v>2766.9892100000002</v>
          </cell>
        </row>
        <row r="24">
          <cell r="J24">
            <v>4095.6454399733038</v>
          </cell>
          <cell r="K24">
            <v>11853.15456002668</v>
          </cell>
          <cell r="L24">
            <v>11632.5</v>
          </cell>
          <cell r="P24">
            <v>15948.8</v>
          </cell>
          <cell r="R24">
            <v>3814.7995700000001</v>
          </cell>
          <cell r="S24">
            <v>11040.362149999999</v>
          </cell>
          <cell r="T24">
            <v>10834.838280000004</v>
          </cell>
        </row>
        <row r="25">
          <cell r="P25">
            <v>3318.2</v>
          </cell>
          <cell r="R25">
            <v>852.1124299999999</v>
          </cell>
          <cell r="S25">
            <v>2466.0875699999997</v>
          </cell>
          <cell r="T25">
            <v>1473.1</v>
          </cell>
        </row>
        <row r="26">
          <cell r="J26">
            <v>1639.357278271819</v>
          </cell>
          <cell r="K26">
            <v>4744.4427217281745</v>
          </cell>
          <cell r="L26">
            <v>3662.8</v>
          </cell>
          <cell r="P26">
            <v>6008.9202999999998</v>
          </cell>
          <cell r="R26">
            <v>1234.4558999999999</v>
          </cell>
          <cell r="S26">
            <v>3572.6228500000007</v>
          </cell>
          <cell r="T26">
            <v>2758.1212500000001</v>
          </cell>
        </row>
        <row r="27">
          <cell r="P27">
            <v>5650.6</v>
          </cell>
          <cell r="R27">
            <v>468.08864</v>
          </cell>
          <cell r="S27">
            <v>1354.6892800000001</v>
          </cell>
          <cell r="T27">
            <v>1329.4220800000001</v>
          </cell>
        </row>
        <row r="28">
          <cell r="J28">
            <v>5206.1753046129361</v>
          </cell>
          <cell r="K28">
            <v>15067.12469538705</v>
          </cell>
          <cell r="L28">
            <v>11632.4</v>
          </cell>
          <cell r="P28">
            <v>20272.02088</v>
          </cell>
          <cell r="R28">
            <v>3461.6491099999985</v>
          </cell>
          <cell r="S28">
            <v>10018.314000000002</v>
          </cell>
          <cell r="T28">
            <v>7734.5238400000017</v>
          </cell>
        </row>
        <row r="29">
          <cell r="J29">
            <v>2215.3330982279363</v>
          </cell>
          <cell r="K29">
            <v>6411.3669017720567</v>
          </cell>
          <cell r="L29">
            <v>4366.1000000000004</v>
          </cell>
          <cell r="P29">
            <v>8626.7744899999998</v>
          </cell>
          <cell r="R29">
            <v>1892.8622600000001</v>
          </cell>
          <cell r="S29">
            <v>5478.108220000001</v>
          </cell>
          <cell r="T29">
            <v>3730.5295199999996</v>
          </cell>
        </row>
        <row r="30">
          <cell r="J30">
            <v>1817.2423603011571</v>
          </cell>
          <cell r="K30">
            <v>5259.257639698837</v>
          </cell>
          <cell r="L30">
            <v>2546.3000000000002</v>
          </cell>
          <cell r="P30">
            <v>7076.5</v>
          </cell>
          <cell r="R30">
            <v>1626.7534900000001</v>
          </cell>
          <cell r="S30">
            <v>4707.9663099999998</v>
          </cell>
          <cell r="T30">
            <v>2279.3801999999996</v>
          </cell>
        </row>
        <row r="31">
          <cell r="P31">
            <v>1336.8</v>
          </cell>
          <cell r="R31">
            <v>343.28969999999993</v>
          </cell>
          <cell r="S31">
            <v>993.51029999999992</v>
          </cell>
          <cell r="T31">
            <v>554.4</v>
          </cell>
        </row>
        <row r="32">
          <cell r="J32">
            <v>1688.1748819873915</v>
          </cell>
          <cell r="K32">
            <v>4885.7251180126023</v>
          </cell>
          <cell r="L32">
            <v>2726.7</v>
          </cell>
          <cell r="P32">
            <v>6573.9</v>
          </cell>
          <cell r="R32">
            <v>1343.91588</v>
          </cell>
          <cell r="S32">
            <v>3889.4096000000004</v>
          </cell>
          <cell r="T32">
            <v>2170.8337099999999</v>
          </cell>
        </row>
        <row r="33">
          <cell r="J33">
            <v>515.34543469969083</v>
          </cell>
          <cell r="K33">
            <v>1491.4545653003072</v>
          </cell>
          <cell r="L33">
            <v>952</v>
          </cell>
          <cell r="P33">
            <v>2006.7999999999981</v>
          </cell>
          <cell r="R33">
            <v>284.75167999999996</v>
          </cell>
          <cell r="S33">
            <v>824.09613999999988</v>
          </cell>
          <cell r="T33">
            <v>526.05218000000002</v>
          </cell>
        </row>
        <row r="34">
          <cell r="J34">
            <v>1202.0018817016357</v>
          </cell>
          <cell r="K34">
            <v>3478.69811829836</v>
          </cell>
          <cell r="L34">
            <v>1941.5</v>
          </cell>
          <cell r="P34">
            <v>4677.8889900000004</v>
          </cell>
          <cell r="R34">
            <v>1201.2800239552193</v>
          </cell>
          <cell r="S34">
            <v>3476.6089717021146</v>
          </cell>
          <cell r="T34">
            <v>1940.3340243426635</v>
          </cell>
        </row>
        <row r="35">
          <cell r="J35">
            <v>2067.6476490073901</v>
          </cell>
          <cell r="K35">
            <v>5983.952350992603</v>
          </cell>
          <cell r="L35">
            <v>3819.1</v>
          </cell>
          <cell r="P35">
            <v>8051.6367</v>
          </cell>
          <cell r="R35">
            <v>1584.4876151777421</v>
          </cell>
          <cell r="S35">
            <v>4585.6451404135341</v>
          </cell>
          <cell r="T35">
            <v>2926.6672454501472</v>
          </cell>
        </row>
        <row r="36">
          <cell r="J36">
            <v>602.3748187039389</v>
          </cell>
          <cell r="K36">
            <v>1743.3251812960589</v>
          </cell>
          <cell r="L36">
            <v>844.1</v>
          </cell>
          <cell r="P36">
            <v>2345.6999999999998</v>
          </cell>
          <cell r="R36">
            <v>416.68302887368856</v>
          </cell>
          <cell r="S36">
            <v>1205.9169711263098</v>
          </cell>
          <cell r="T36">
            <v>583.9</v>
          </cell>
        </row>
        <row r="37">
          <cell r="P37">
            <v>658.2</v>
          </cell>
          <cell r="R37">
            <v>169.02549999999999</v>
          </cell>
          <cell r="S37">
            <v>489.17450000000002</v>
          </cell>
          <cell r="T37">
            <v>571.20000000000005</v>
          </cell>
        </row>
        <row r="38">
          <cell r="P38">
            <v>3030.1</v>
          </cell>
          <cell r="R38">
            <v>457.72904</v>
          </cell>
          <cell r="S38">
            <v>1324.70767</v>
          </cell>
          <cell r="T38">
            <v>739.36329000000001</v>
          </cell>
        </row>
        <row r="39">
          <cell r="P39">
            <v>1237.7</v>
          </cell>
          <cell r="R39">
            <v>317.84085999999996</v>
          </cell>
          <cell r="S39">
            <v>919.85914000000002</v>
          </cell>
          <cell r="T39">
            <v>527.6</v>
          </cell>
        </row>
        <row r="40">
          <cell r="P40">
            <v>1320.7</v>
          </cell>
          <cell r="R40">
            <v>339.15522999999996</v>
          </cell>
          <cell r="S40">
            <v>981.54476999999997</v>
          </cell>
          <cell r="T40">
            <v>547.79999999999995</v>
          </cell>
        </row>
        <row r="41">
          <cell r="J41">
            <v>9947.0554163155721</v>
          </cell>
          <cell r="K41">
            <v>28787.644583684352</v>
          </cell>
          <cell r="L41">
            <v>19604.900000000001</v>
          </cell>
          <cell r="P41">
            <v>27659.002420000001</v>
          </cell>
          <cell r="R41">
            <v>6683.5889299999999</v>
          </cell>
          <cell r="S41">
            <v>19342.888059999997</v>
          </cell>
          <cell r="T41">
            <v>13172.852199999994</v>
          </cell>
        </row>
        <row r="42">
          <cell r="P42">
            <v>5795.2</v>
          </cell>
          <cell r="R42">
            <v>297.64479</v>
          </cell>
          <cell r="S42">
            <v>861.40992000000006</v>
          </cell>
          <cell r="T42">
            <v>417.04528999999997</v>
          </cell>
        </row>
        <row r="43">
          <cell r="P43">
            <v>10338.299999999999</v>
          </cell>
          <cell r="R43">
            <v>1785.1736599999999</v>
          </cell>
          <cell r="S43">
            <v>5166.4479099999999</v>
          </cell>
          <cell r="T43">
            <v>2883.178429999999</v>
          </cell>
        </row>
        <row r="44">
          <cell r="J44">
            <v>1562.4201184970391</v>
          </cell>
          <cell r="K44">
            <v>4521.7798815029546</v>
          </cell>
          <cell r="L44">
            <v>1592.7</v>
          </cell>
          <cell r="P44">
            <v>6084.1984199999997</v>
          </cell>
          <cell r="R44">
            <v>1562.4197099999999</v>
          </cell>
          <cell r="S44">
            <v>4521.7787099999996</v>
          </cell>
          <cell r="T44">
            <v>1592.6995899999999</v>
          </cell>
        </row>
        <row r="45">
          <cell r="P45">
            <v>2663.9</v>
          </cell>
          <cell r="R45">
            <v>464.47161</v>
          </cell>
          <cell r="S45">
            <v>1344.22126</v>
          </cell>
          <cell r="T45">
            <v>858.00712999999996</v>
          </cell>
        </row>
        <row r="46">
          <cell r="J46">
            <v>1739.3807219710061</v>
          </cell>
          <cell r="K46">
            <v>5033.9192780289877</v>
          </cell>
          <cell r="L46">
            <v>2809.4</v>
          </cell>
          <cell r="P46">
            <v>6773.3</v>
          </cell>
          <cell r="R46">
            <v>1739.3807199999999</v>
          </cell>
          <cell r="S46">
            <v>5033.9192799999992</v>
          </cell>
          <cell r="T46">
            <v>2809.4</v>
          </cell>
        </row>
        <row r="47">
          <cell r="P47">
            <v>523.1</v>
          </cell>
          <cell r="R47">
            <v>134.33187000000001</v>
          </cell>
          <cell r="S47">
            <v>388.76812999999999</v>
          </cell>
          <cell r="T47">
            <v>359.6</v>
          </cell>
        </row>
        <row r="48">
          <cell r="J48">
            <v>445.11074445135239</v>
          </cell>
          <cell r="K48">
            <v>1288.1892555486461</v>
          </cell>
          <cell r="L48">
            <v>718.8</v>
          </cell>
          <cell r="P48">
            <v>1733.3</v>
          </cell>
          <cell r="R48">
            <v>146.22478000000001</v>
          </cell>
          <cell r="S48">
            <v>423.18725000000001</v>
          </cell>
          <cell r="T48">
            <v>236.13532999999998</v>
          </cell>
        </row>
        <row r="49">
          <cell r="P49">
            <v>4967.2</v>
          </cell>
          <cell r="R49">
            <v>576.06873999999993</v>
          </cell>
          <cell r="S49">
            <v>1667.1931199999999</v>
          </cell>
          <cell r="T49">
            <v>1287.2381400000002</v>
          </cell>
        </row>
        <row r="50">
          <cell r="P50">
            <v>4584.3</v>
          </cell>
          <cell r="R50">
            <v>1297.9300800000001</v>
          </cell>
          <cell r="S50">
            <v>448.47651999999999</v>
          </cell>
          <cell r="T50">
            <v>775.39340000000004</v>
          </cell>
        </row>
        <row r="51">
          <cell r="J51">
            <v>2035.2908995693983</v>
          </cell>
          <cell r="K51">
            <v>5890.3091004305925</v>
          </cell>
          <cell r="L51">
            <v>2851.3</v>
          </cell>
          <cell r="P51">
            <v>7925.6</v>
          </cell>
          <cell r="R51">
            <v>963.71286999999995</v>
          </cell>
          <cell r="S51">
            <v>2789.0689900000002</v>
          </cell>
          <cell r="T51">
            <v>1350.0713699999999</v>
          </cell>
        </row>
        <row r="52">
          <cell r="J52">
            <v>1626.8511378144362</v>
          </cell>
          <cell r="K52">
            <v>4708.2488621855573</v>
          </cell>
          <cell r="L52">
            <v>2627.6</v>
          </cell>
          <cell r="P52">
            <v>6335.1</v>
          </cell>
          <cell r="R52">
            <v>1021.4220100000001</v>
          </cell>
          <cell r="S52">
            <v>2956.0855000000001</v>
          </cell>
          <cell r="T52">
            <v>1649.7924900000003</v>
          </cell>
        </row>
        <row r="53">
          <cell r="P53">
            <v>1802.4</v>
          </cell>
          <cell r="R53">
            <v>346.61923999999999</v>
          </cell>
          <cell r="S53">
            <v>1003.14626</v>
          </cell>
          <cell r="T53">
            <v>727.60328000000004</v>
          </cell>
        </row>
        <row r="54">
          <cell r="P54">
            <v>4551.6000000000004</v>
          </cell>
          <cell r="R54">
            <v>865.81704000000002</v>
          </cell>
          <cell r="S54">
            <v>2505.7498399999999</v>
          </cell>
          <cell r="T54">
            <v>1041.63312</v>
          </cell>
        </row>
        <row r="55">
          <cell r="P55">
            <v>1091.5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 15"/>
      <sheetName val="Табл. 16"/>
    </sheetNames>
    <sheetDataSet>
      <sheetData sheetId="0"/>
      <sheetData sheetId="1">
        <row r="16">
          <cell r="J16">
            <v>1964.33717</v>
          </cell>
        </row>
        <row r="19">
          <cell r="J19">
            <v>631.08501000000001</v>
          </cell>
          <cell r="K19">
            <v>1826.41499</v>
          </cell>
          <cell r="L19">
            <v>1325.1</v>
          </cell>
        </row>
        <row r="20">
          <cell r="J20">
            <v>1021.21497</v>
          </cell>
          <cell r="K20">
            <v>2955.4850300000003</v>
          </cell>
          <cell r="L20">
            <v>2012.5</v>
          </cell>
        </row>
        <row r="22">
          <cell r="J22">
            <v>823.55631000000005</v>
          </cell>
          <cell r="K22">
            <v>2383.4436900000001</v>
          </cell>
          <cell r="L22">
            <v>1521.3</v>
          </cell>
        </row>
        <row r="25">
          <cell r="J25">
            <v>852.11243000000002</v>
          </cell>
          <cell r="K25">
            <v>2466.0875699999997</v>
          </cell>
          <cell r="L25">
            <v>1473.1</v>
          </cell>
        </row>
        <row r="27">
          <cell r="J27">
            <v>1451.0718100000001</v>
          </cell>
          <cell r="K27">
            <v>4199.5281899999991</v>
          </cell>
          <cell r="L27">
            <v>4121.2</v>
          </cell>
        </row>
        <row r="31">
          <cell r="J31">
            <v>343.28970000000004</v>
          </cell>
          <cell r="K31">
            <v>993.51030000000003</v>
          </cell>
          <cell r="L31">
            <v>554.4</v>
          </cell>
        </row>
        <row r="37">
          <cell r="J37">
            <v>169.02549999999999</v>
          </cell>
          <cell r="K37">
            <v>489.17450000000002</v>
          </cell>
          <cell r="L37">
            <v>571.20000000000005</v>
          </cell>
        </row>
        <row r="38">
          <cell r="J38">
            <v>778.12846999999999</v>
          </cell>
          <cell r="K38">
            <v>2251.9715300000003</v>
          </cell>
          <cell r="L38">
            <v>1256.9000000000001</v>
          </cell>
        </row>
        <row r="39">
          <cell r="J39">
            <v>317.84085999999996</v>
          </cell>
          <cell r="K39">
            <v>919.85914000000002</v>
          </cell>
          <cell r="L39">
            <v>527.6</v>
          </cell>
        </row>
        <row r="40">
          <cell r="J40">
            <v>339.15522999999996</v>
          </cell>
          <cell r="K40">
            <v>981.54476999999997</v>
          </cell>
          <cell r="L40">
            <v>547.79999999999995</v>
          </cell>
        </row>
        <row r="42">
          <cell r="J42">
            <v>1488.2050300000001</v>
          </cell>
          <cell r="K42">
            <v>4306.9949699999997</v>
          </cell>
          <cell r="L42">
            <v>2085.1999999999998</v>
          </cell>
        </row>
        <row r="43">
          <cell r="J43">
            <v>2654.87129</v>
          </cell>
          <cell r="K43">
            <v>7683.4287100000001</v>
          </cell>
          <cell r="L43">
            <v>4287.8</v>
          </cell>
        </row>
        <row r="45">
          <cell r="J45">
            <v>684.08844999999997</v>
          </cell>
          <cell r="K45">
            <v>1979.8115500000001</v>
          </cell>
          <cell r="L45">
            <v>1263.7</v>
          </cell>
        </row>
        <row r="47">
          <cell r="J47">
            <v>134.33187000000001</v>
          </cell>
          <cell r="K47">
            <v>388.76812999999999</v>
          </cell>
          <cell r="L47">
            <v>359.6</v>
          </cell>
        </row>
        <row r="49">
          <cell r="J49">
            <v>1275.5749699999999</v>
          </cell>
          <cell r="K49">
            <v>3691.6250300000002</v>
          </cell>
          <cell r="L49">
            <v>2850.3</v>
          </cell>
        </row>
        <row r="50">
          <cell r="J50">
            <v>1177.2464</v>
          </cell>
          <cell r="K50">
            <v>3407.0536000000002</v>
          </cell>
          <cell r="L50">
            <v>2035.4</v>
          </cell>
        </row>
        <row r="53">
          <cell r="J53">
            <v>462.85559999999998</v>
          </cell>
          <cell r="K53">
            <v>1339.5444</v>
          </cell>
          <cell r="L53">
            <v>971.6</v>
          </cell>
        </row>
        <row r="54">
          <cell r="J54">
            <v>1168.84905</v>
          </cell>
          <cell r="K54">
            <v>3382.7509500000001</v>
          </cell>
          <cell r="L54">
            <v>1406.2</v>
          </cell>
        </row>
        <row r="55">
          <cell r="J55">
            <v>280.29676000000001</v>
          </cell>
          <cell r="K55">
            <v>811.20323999999994</v>
          </cell>
          <cell r="L55">
            <v>484.6</v>
          </cell>
          <cell r="R55">
            <v>811.20323999999994</v>
          </cell>
          <cell r="S55">
            <v>280.29676000000001</v>
          </cell>
          <cell r="T55">
            <v>484.6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2"/>
  <sheetViews>
    <sheetView tabSelected="1" workbookViewId="0">
      <pane ySplit="1" topLeftCell="A17" activePane="bottomLeft" state="frozen"/>
      <selection pane="bottomLeft" activeCell="F36" sqref="F36"/>
    </sheetView>
  </sheetViews>
  <sheetFormatPr defaultColWidth="8.85546875" defaultRowHeight="15" x14ac:dyDescent="0.25"/>
  <cols>
    <col min="1" max="1" width="4.5703125" style="1" customWidth="1"/>
    <col min="2" max="2" width="16.5703125" style="1" customWidth="1"/>
    <col min="3" max="3" width="3.85546875" style="1" customWidth="1"/>
    <col min="4" max="4" width="11.5703125" style="1" customWidth="1"/>
    <col min="5" max="5" width="10.28515625" style="1" customWidth="1"/>
    <col min="6" max="6" width="13.140625" style="1" customWidth="1"/>
    <col min="7" max="7" width="12.28515625" style="1" customWidth="1"/>
    <col min="8" max="8" width="12.85546875" style="1" customWidth="1"/>
    <col min="9" max="9" width="12.7109375" style="1" customWidth="1"/>
    <col min="10" max="10" width="11.7109375" style="1" bestFit="1" customWidth="1"/>
    <col min="11" max="11" width="11.42578125" style="1" customWidth="1"/>
    <col min="12" max="12" width="9.7109375" style="1" customWidth="1"/>
    <col min="13" max="13" width="11.42578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9" style="1" customWidth="1"/>
    <col min="20" max="20" width="8.7109375" style="1" bestFit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6" style="1" customWidth="1"/>
    <col min="25" max="25" width="9.85546875" style="1" customWidth="1"/>
    <col min="26" max="26" width="8.28515625" style="1" bestFit="1" customWidth="1"/>
    <col min="27" max="27" width="11" style="1" customWidth="1"/>
    <col min="28" max="28" width="22.28515625" style="1" customWidth="1"/>
    <col min="29" max="16384" width="8.85546875" style="1"/>
  </cols>
  <sheetData>
    <row r="1" spans="1:28" x14ac:dyDescent="0.25">
      <c r="A1" s="7"/>
      <c r="B1" s="7"/>
      <c r="K1" s="206"/>
      <c r="L1" s="206"/>
    </row>
    <row r="2" spans="1:28" x14ac:dyDescent="0.25">
      <c r="B2" s="10"/>
      <c r="C2" s="207" t="s">
        <v>21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8" x14ac:dyDescent="0.25">
      <c r="B3" s="10"/>
      <c r="C3" s="207" t="s">
        <v>117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8" x14ac:dyDescent="0.25">
      <c r="B4" s="10"/>
      <c r="C4" s="207" t="s">
        <v>292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28" ht="14.45" customHeight="1" x14ac:dyDescent="0.25">
      <c r="B6" s="11"/>
      <c r="C6" s="205" t="s">
        <v>59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U6" s="22"/>
    </row>
    <row r="7" spans="1:28" ht="14.45" customHeight="1" x14ac:dyDescent="0.25">
      <c r="B7" s="12"/>
      <c r="C7" s="208" t="s">
        <v>0</v>
      </c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</row>
    <row r="8" spans="1:28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8" s="8" customFormat="1" ht="12.75" customHeight="1" x14ac:dyDescent="0.2">
      <c r="A9" s="176" t="s">
        <v>20</v>
      </c>
      <c r="B9" s="176" t="s">
        <v>61</v>
      </c>
      <c r="C9" s="176" t="s">
        <v>20</v>
      </c>
      <c r="D9" s="176" t="s">
        <v>104</v>
      </c>
      <c r="E9" s="176" t="s">
        <v>105</v>
      </c>
      <c r="F9" s="176" t="s">
        <v>19</v>
      </c>
      <c r="G9" s="200" t="s">
        <v>108</v>
      </c>
      <c r="H9" s="182"/>
      <c r="I9" s="179" t="s">
        <v>18</v>
      </c>
      <c r="J9" s="180"/>
      <c r="K9" s="180"/>
      <c r="L9" s="180"/>
      <c r="M9" s="180"/>
      <c r="N9" s="180"/>
      <c r="O9" s="181"/>
      <c r="P9" s="204" t="s">
        <v>109</v>
      </c>
      <c r="Q9" s="179" t="s">
        <v>17</v>
      </c>
      <c r="R9" s="180"/>
      <c r="S9" s="180"/>
      <c r="T9" s="180"/>
      <c r="U9" s="180"/>
      <c r="V9" s="180"/>
      <c r="W9" s="181"/>
      <c r="X9" s="179" t="s">
        <v>113</v>
      </c>
      <c r="Y9" s="180"/>
      <c r="Z9" s="180"/>
      <c r="AA9" s="180"/>
      <c r="AB9" s="181"/>
    </row>
    <row r="10" spans="1:28" s="8" customFormat="1" ht="29.25" customHeight="1" x14ac:dyDescent="0.2">
      <c r="A10" s="177"/>
      <c r="B10" s="177"/>
      <c r="C10" s="177"/>
      <c r="D10" s="177"/>
      <c r="E10" s="177"/>
      <c r="F10" s="177"/>
      <c r="G10" s="209"/>
      <c r="H10" s="210"/>
      <c r="I10" s="179" t="s">
        <v>62</v>
      </c>
      <c r="J10" s="180"/>
      <c r="K10" s="180"/>
      <c r="L10" s="181"/>
      <c r="M10" s="200" t="s">
        <v>48</v>
      </c>
      <c r="N10" s="201"/>
      <c r="O10" s="182"/>
      <c r="P10" s="204"/>
      <c r="Q10" s="179" t="s">
        <v>62</v>
      </c>
      <c r="R10" s="180"/>
      <c r="S10" s="180"/>
      <c r="T10" s="181"/>
      <c r="U10" s="200" t="s">
        <v>48</v>
      </c>
      <c r="V10" s="201"/>
      <c r="W10" s="182"/>
      <c r="X10" s="200" t="s">
        <v>22</v>
      </c>
      <c r="Y10" s="201"/>
      <c r="Z10" s="182"/>
      <c r="AA10" s="176" t="s">
        <v>15</v>
      </c>
      <c r="AB10" s="176" t="s">
        <v>14</v>
      </c>
    </row>
    <row r="11" spans="1:28" s="8" customFormat="1" ht="12.75" customHeight="1" x14ac:dyDescent="0.2">
      <c r="A11" s="177"/>
      <c r="B11" s="177"/>
      <c r="C11" s="177"/>
      <c r="D11" s="177"/>
      <c r="E11" s="177"/>
      <c r="F11" s="177"/>
      <c r="G11" s="209"/>
      <c r="H11" s="210"/>
      <c r="I11" s="176" t="s">
        <v>11</v>
      </c>
      <c r="J11" s="179" t="s">
        <v>10</v>
      </c>
      <c r="K11" s="180"/>
      <c r="L11" s="181"/>
      <c r="M11" s="202"/>
      <c r="N11" s="203"/>
      <c r="O11" s="183"/>
      <c r="P11" s="204"/>
      <c r="Q11" s="204" t="s">
        <v>11</v>
      </c>
      <c r="R11" s="180" t="s">
        <v>10</v>
      </c>
      <c r="S11" s="180"/>
      <c r="T11" s="181"/>
      <c r="U11" s="202"/>
      <c r="V11" s="203"/>
      <c r="W11" s="183"/>
      <c r="X11" s="202"/>
      <c r="Y11" s="203"/>
      <c r="Z11" s="183"/>
      <c r="AA11" s="177"/>
      <c r="AB11" s="177"/>
    </row>
    <row r="12" spans="1:28" s="8" customFormat="1" ht="27" customHeight="1" x14ac:dyDescent="0.2">
      <c r="A12" s="177"/>
      <c r="B12" s="177"/>
      <c r="C12" s="177"/>
      <c r="D12" s="177"/>
      <c r="E12" s="177"/>
      <c r="F12" s="177"/>
      <c r="G12" s="202"/>
      <c r="H12" s="183"/>
      <c r="I12" s="177"/>
      <c r="J12" s="176" t="s">
        <v>110</v>
      </c>
      <c r="K12" s="176" t="s">
        <v>111</v>
      </c>
      <c r="L12" s="176" t="s">
        <v>112</v>
      </c>
      <c r="M12" s="176" t="s">
        <v>110</v>
      </c>
      <c r="N12" s="176" t="s">
        <v>111</v>
      </c>
      <c r="O12" s="176" t="s">
        <v>112</v>
      </c>
      <c r="P12" s="204"/>
      <c r="Q12" s="204"/>
      <c r="R12" s="182" t="s">
        <v>110</v>
      </c>
      <c r="S12" s="176" t="s">
        <v>111</v>
      </c>
      <c r="T12" s="176" t="s">
        <v>112</v>
      </c>
      <c r="U12" s="176" t="s">
        <v>110</v>
      </c>
      <c r="V12" s="176" t="s">
        <v>111</v>
      </c>
      <c r="W12" s="176" t="s">
        <v>112</v>
      </c>
      <c r="X12" s="176" t="s">
        <v>114</v>
      </c>
      <c r="Y12" s="176" t="s">
        <v>13</v>
      </c>
      <c r="Z12" s="176" t="s">
        <v>12</v>
      </c>
      <c r="AA12" s="177"/>
      <c r="AB12" s="177"/>
    </row>
    <row r="13" spans="1:28" s="8" customFormat="1" ht="38.25" x14ac:dyDescent="0.2">
      <c r="A13" s="178"/>
      <c r="B13" s="178"/>
      <c r="C13" s="178"/>
      <c r="D13" s="178"/>
      <c r="E13" s="178"/>
      <c r="F13" s="178"/>
      <c r="G13" s="99" t="s">
        <v>106</v>
      </c>
      <c r="H13" s="99" t="s">
        <v>107</v>
      </c>
      <c r="I13" s="178"/>
      <c r="J13" s="178"/>
      <c r="K13" s="178"/>
      <c r="L13" s="178"/>
      <c r="M13" s="178"/>
      <c r="N13" s="178"/>
      <c r="O13" s="178"/>
      <c r="P13" s="204"/>
      <c r="Q13" s="204"/>
      <c r="R13" s="183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</row>
    <row r="14" spans="1:28" s="8" customFormat="1" ht="12.75" x14ac:dyDescent="0.2">
      <c r="A14" s="9">
        <v>1</v>
      </c>
      <c r="B14" s="9">
        <v>2</v>
      </c>
      <c r="C14" s="9">
        <v>3</v>
      </c>
      <c r="D14" s="95">
        <v>4</v>
      </c>
      <c r="E14" s="95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9">
        <v>16</v>
      </c>
      <c r="Q14" s="95">
        <v>17</v>
      </c>
      <c r="R14" s="9">
        <v>18</v>
      </c>
      <c r="S14" s="9">
        <v>19</v>
      </c>
      <c r="T14" s="9">
        <v>20</v>
      </c>
      <c r="U14" s="9">
        <v>21</v>
      </c>
      <c r="V14" s="9">
        <v>22</v>
      </c>
      <c r="W14" s="9">
        <v>23</v>
      </c>
      <c r="X14" s="9">
        <v>24</v>
      </c>
      <c r="Y14" s="9">
        <v>25</v>
      </c>
      <c r="Z14" s="9">
        <v>26</v>
      </c>
      <c r="AA14" s="9">
        <v>27</v>
      </c>
      <c r="AB14" s="9">
        <v>28</v>
      </c>
    </row>
    <row r="15" spans="1:28" s="8" customFormat="1" ht="12.75" x14ac:dyDescent="0.2">
      <c r="A15" s="27"/>
      <c r="B15" s="27"/>
      <c r="C15" s="197" t="s">
        <v>2</v>
      </c>
      <c r="D15" s="198"/>
      <c r="E15" s="198"/>
      <c r="F15" s="199"/>
      <c r="G15" s="93"/>
      <c r="H15" s="93"/>
      <c r="I15" s="47">
        <f>SUM(J15:L15)</f>
        <v>30737.100000000002</v>
      </c>
      <c r="J15" s="47">
        <f>J16</f>
        <v>28916.9</v>
      </c>
      <c r="K15" s="47">
        <f>K16</f>
        <v>1204.9000000000001</v>
      </c>
      <c r="L15" s="47">
        <f>L16</f>
        <v>615.29999999999995</v>
      </c>
      <c r="M15" s="43">
        <f>J15/I15*100</f>
        <v>94.078166124976008</v>
      </c>
      <c r="N15" s="43">
        <f>K15/I15*100</f>
        <v>3.9200184792970059</v>
      </c>
      <c r="O15" s="43">
        <f t="shared" ref="O15" si="0">L15/I15*100</f>
        <v>2.0018153957269873</v>
      </c>
      <c r="P15" s="47">
        <f>R15+S15</f>
        <v>29151.686000000002</v>
      </c>
      <c r="Q15" s="47">
        <f>Q16</f>
        <v>29747.169000000002</v>
      </c>
      <c r="R15" s="47">
        <f>SUM(R16:R18)</f>
        <v>27985.592000000001</v>
      </c>
      <c r="S15" s="47">
        <f>SUM(S16:S18)</f>
        <v>1166.0940000000001</v>
      </c>
      <c r="T15" s="47">
        <f>SUM(T16:T18)</f>
        <v>791.48299999999995</v>
      </c>
      <c r="U15" s="43">
        <f>R15/(SUM(R15:T15))*100</f>
        <v>93.462358643468903</v>
      </c>
      <c r="V15" s="43">
        <f>S15/(SUM(R15:T15))*100</f>
        <v>3.8943573407343757</v>
      </c>
      <c r="W15" s="43">
        <f>T15/(SUM(R15:T15))*100</f>
        <v>2.6432840157967248</v>
      </c>
      <c r="X15" s="103"/>
      <c r="Y15" s="107"/>
      <c r="Z15" s="105"/>
      <c r="AA15" s="106"/>
      <c r="AB15" s="48"/>
    </row>
    <row r="16" spans="1:28" s="8" customFormat="1" ht="276.75" customHeight="1" x14ac:dyDescent="0.2">
      <c r="A16" s="169" t="s">
        <v>63</v>
      </c>
      <c r="B16" s="169" t="s">
        <v>282</v>
      </c>
      <c r="C16" s="160">
        <v>1</v>
      </c>
      <c r="D16" s="160" t="s">
        <v>174</v>
      </c>
      <c r="E16" s="160">
        <v>851</v>
      </c>
      <c r="F16" s="161" t="s">
        <v>70</v>
      </c>
      <c r="G16" s="159" t="s">
        <v>283</v>
      </c>
      <c r="H16" s="158" t="s">
        <v>273</v>
      </c>
      <c r="I16" s="170">
        <f>J16+K16+L16</f>
        <v>30737.100000000002</v>
      </c>
      <c r="J16" s="125">
        <f>[1]Отчет!J18</f>
        <v>28916.9</v>
      </c>
      <c r="K16" s="125">
        <f>[1]Отчет!K18</f>
        <v>1204.9000000000001</v>
      </c>
      <c r="L16" s="125">
        <f>[1]Отчет!L18</f>
        <v>615.29999999999995</v>
      </c>
      <c r="M16" s="171">
        <f>J16/I16*100</f>
        <v>94.078166124976008</v>
      </c>
      <c r="N16" s="171">
        <f t="shared" ref="N16:N18" si="1">K16/I16*100</f>
        <v>3.9200184792970059</v>
      </c>
      <c r="O16" s="126">
        <f t="shared" ref="O16:O18" si="2">L16/I16*100</f>
        <v>2.0018153957269873</v>
      </c>
      <c r="P16" s="127">
        <f>R16+S16</f>
        <v>29151.686000000002</v>
      </c>
      <c r="Q16" s="127">
        <f>R16+S16+T16</f>
        <v>29747.169000000002</v>
      </c>
      <c r="R16" s="125">
        <f>[2]Отчет!R18</f>
        <v>27985.592000000001</v>
      </c>
      <c r="S16" s="125">
        <f>[2]Отчет!S18</f>
        <v>1166.0940000000001</v>
      </c>
      <c r="T16" s="125">
        <f>[2]Отчет!T18</f>
        <v>595.48299999999995</v>
      </c>
      <c r="U16" s="171">
        <f t="shared" ref="U16" si="3">R16/(SUM(R16:T16))*100</f>
        <v>94.078169253685957</v>
      </c>
      <c r="V16" s="171">
        <f t="shared" ref="V16" si="4">S16/(SUM(R16:T16))*100</f>
        <v>3.9200167249528857</v>
      </c>
      <c r="W16" s="126">
        <f t="shared" ref="W16" si="5">T16/(SUM(R16:T16))*100</f>
        <v>2.0018140213611582</v>
      </c>
      <c r="X16" s="169" t="s">
        <v>71</v>
      </c>
      <c r="Y16" s="169" t="s">
        <v>284</v>
      </c>
      <c r="Z16" s="169">
        <v>1</v>
      </c>
      <c r="AA16" s="169">
        <v>0</v>
      </c>
      <c r="AB16" s="169" t="s">
        <v>286</v>
      </c>
    </row>
    <row r="17" spans="1:28" s="8" customFormat="1" ht="15" customHeight="1" x14ac:dyDescent="0.2">
      <c r="A17" s="27"/>
      <c r="B17" s="27"/>
      <c r="C17" s="211" t="s">
        <v>2</v>
      </c>
      <c r="D17" s="212"/>
      <c r="E17" s="212"/>
      <c r="F17" s="213"/>
      <c r="G17" s="27"/>
      <c r="H17" s="27"/>
      <c r="I17" s="60">
        <f t="shared" ref="I17:W17" si="6">I18</f>
        <v>31150.62</v>
      </c>
      <c r="J17" s="47">
        <f t="shared" si="6"/>
        <v>0</v>
      </c>
      <c r="K17" s="47">
        <f t="shared" si="6"/>
        <v>30527.599999999999</v>
      </c>
      <c r="L17" s="47">
        <f t="shared" si="6"/>
        <v>623.02</v>
      </c>
      <c r="M17" s="43">
        <f t="shared" si="6"/>
        <v>0</v>
      </c>
      <c r="N17" s="43">
        <f t="shared" si="6"/>
        <v>97.999975602411766</v>
      </c>
      <c r="O17" s="43">
        <f t="shared" si="6"/>
        <v>2.0000243975882341</v>
      </c>
      <c r="P17" s="47">
        <f t="shared" si="6"/>
        <v>0</v>
      </c>
      <c r="Q17" s="47">
        <f t="shared" si="6"/>
        <v>98</v>
      </c>
      <c r="R17" s="47">
        <f t="shared" si="6"/>
        <v>0</v>
      </c>
      <c r="S17" s="47">
        <f t="shared" si="6"/>
        <v>0</v>
      </c>
      <c r="T17" s="47">
        <f t="shared" si="6"/>
        <v>98</v>
      </c>
      <c r="U17" s="43">
        <f t="shared" si="6"/>
        <v>0</v>
      </c>
      <c r="V17" s="43">
        <f t="shared" si="6"/>
        <v>0</v>
      </c>
      <c r="W17" s="43">
        <f t="shared" si="6"/>
        <v>100</v>
      </c>
      <c r="X17" s="104"/>
      <c r="Y17" s="25"/>
      <c r="Z17" s="105"/>
      <c r="AA17" s="106"/>
      <c r="AB17" s="48"/>
    </row>
    <row r="18" spans="1:28" s="8" customFormat="1" ht="278.25" customHeight="1" x14ac:dyDescent="0.2">
      <c r="A18" s="169" t="s">
        <v>78</v>
      </c>
      <c r="B18" s="169" t="s">
        <v>285</v>
      </c>
      <c r="C18" s="132">
        <v>1</v>
      </c>
      <c r="D18" s="132" t="s">
        <v>175</v>
      </c>
      <c r="E18" s="132">
        <v>851</v>
      </c>
      <c r="F18" s="121" t="s">
        <v>33</v>
      </c>
      <c r="G18" s="120" t="s">
        <v>170</v>
      </c>
      <c r="H18" s="122" t="s">
        <v>169</v>
      </c>
      <c r="I18" s="127">
        <f t="shared" ref="I18" si="7">J18+K18+L18</f>
        <v>31150.62</v>
      </c>
      <c r="J18" s="125">
        <f>[1]Отчет!J19</f>
        <v>0</v>
      </c>
      <c r="K18" s="125">
        <f>[1]Отчет!K19</f>
        <v>30527.599999999999</v>
      </c>
      <c r="L18" s="125">
        <f>[1]Отчет!L19</f>
        <v>623.02</v>
      </c>
      <c r="M18" s="126">
        <f t="shared" ref="M18" si="8">J18/I18*100</f>
        <v>0</v>
      </c>
      <c r="N18" s="126">
        <f t="shared" si="1"/>
        <v>97.999975602411766</v>
      </c>
      <c r="O18" s="126">
        <f t="shared" si="2"/>
        <v>2.0000243975882341</v>
      </c>
      <c r="P18" s="127">
        <f>R18+S18</f>
        <v>0</v>
      </c>
      <c r="Q18" s="127">
        <f>R18+S18+T18</f>
        <v>98</v>
      </c>
      <c r="R18" s="125">
        <v>0</v>
      </c>
      <c r="S18" s="125">
        <v>0</v>
      </c>
      <c r="T18" s="125">
        <v>98</v>
      </c>
      <c r="U18" s="126">
        <v>0</v>
      </c>
      <c r="V18" s="126">
        <v>0</v>
      </c>
      <c r="W18" s="126">
        <f>T18/Q18*100</f>
        <v>100</v>
      </c>
      <c r="X18" s="121" t="s">
        <v>293</v>
      </c>
      <c r="Y18" s="120" t="s">
        <v>284</v>
      </c>
      <c r="Z18" s="172">
        <v>2</v>
      </c>
      <c r="AA18" s="172">
        <v>0</v>
      </c>
      <c r="AB18" s="169" t="s">
        <v>286</v>
      </c>
    </row>
    <row r="19" spans="1:28" s="8" customFormat="1" ht="12.75" x14ac:dyDescent="0.2">
      <c r="A19" s="27"/>
      <c r="B19" s="27"/>
      <c r="C19" s="211" t="s">
        <v>2</v>
      </c>
      <c r="D19" s="212"/>
      <c r="E19" s="212"/>
      <c r="F19" s="213"/>
      <c r="G19" s="24"/>
      <c r="H19" s="24"/>
      <c r="I19" s="42">
        <f>I20+I21</f>
        <v>2229335.9720000001</v>
      </c>
      <c r="J19" s="42">
        <f t="shared" ref="J19:L19" si="9">J20+J21</f>
        <v>0</v>
      </c>
      <c r="K19" s="42">
        <f t="shared" si="9"/>
        <v>2227106.4720000001</v>
      </c>
      <c r="L19" s="42">
        <f t="shared" si="9"/>
        <v>2229.5</v>
      </c>
      <c r="M19" s="43">
        <f>J19/I19*100</f>
        <v>0</v>
      </c>
      <c r="N19" s="43">
        <f>K19/I19*100</f>
        <v>99.899992642293398</v>
      </c>
      <c r="O19" s="43">
        <f>L19/I19*100</f>
        <v>0.10000735770660232</v>
      </c>
      <c r="P19" s="42">
        <f>P20+P21</f>
        <v>118802.395</v>
      </c>
      <c r="Q19" s="42">
        <f>Q20</f>
        <v>118921.3297</v>
      </c>
      <c r="R19" s="42">
        <f t="shared" ref="R19:T19" si="10">R20+R21</f>
        <v>0</v>
      </c>
      <c r="S19" s="42">
        <f t="shared" si="10"/>
        <v>118802.395</v>
      </c>
      <c r="T19" s="42">
        <f t="shared" si="10"/>
        <v>118.93470000000001</v>
      </c>
      <c r="U19" s="43">
        <v>0</v>
      </c>
      <c r="V19" s="43">
        <v>0</v>
      </c>
      <c r="W19" s="43">
        <v>0</v>
      </c>
      <c r="X19" s="44"/>
      <c r="Y19" s="25"/>
      <c r="Z19" s="26"/>
      <c r="AA19" s="38"/>
      <c r="AB19" s="39"/>
    </row>
    <row r="20" spans="1:28" s="8" customFormat="1" ht="79.5" customHeight="1" x14ac:dyDescent="0.2">
      <c r="A20" s="185" t="s">
        <v>85</v>
      </c>
      <c r="B20" s="188" t="s">
        <v>287</v>
      </c>
      <c r="C20" s="191">
        <v>1</v>
      </c>
      <c r="D20" s="194">
        <v>2340198010</v>
      </c>
      <c r="E20" s="191">
        <v>851</v>
      </c>
      <c r="F20" s="185" t="s">
        <v>33</v>
      </c>
      <c r="G20" s="185" t="s">
        <v>171</v>
      </c>
      <c r="H20" s="214" t="s">
        <v>169</v>
      </c>
      <c r="I20" s="217">
        <f t="shared" ref="I20" si="11">J20+K20+L20</f>
        <v>2229335.9720000001</v>
      </c>
      <c r="J20" s="220">
        <f>[1]Отчет!J22</f>
        <v>0</v>
      </c>
      <c r="K20" s="220">
        <f>[1]Отчет!K22</f>
        <v>2227106.4720000001</v>
      </c>
      <c r="L20" s="220">
        <f>[1]Отчет!L22</f>
        <v>2229.5</v>
      </c>
      <c r="M20" s="223">
        <f t="shared" ref="M20" si="12">J20/I20*100</f>
        <v>0</v>
      </c>
      <c r="N20" s="223">
        <f t="shared" ref="N20" si="13">K20/I20*100</f>
        <v>99.899992642293398</v>
      </c>
      <c r="O20" s="223">
        <f t="shared" ref="O20" si="14">L20/I20*100</f>
        <v>0.10000735770660232</v>
      </c>
      <c r="P20" s="217">
        <f t="shared" ref="P20" si="15">R20+S20</f>
        <v>118802.395</v>
      </c>
      <c r="Q20" s="217">
        <f>R20+S20+T20</f>
        <v>118921.3297</v>
      </c>
      <c r="R20" s="220">
        <f>[2]Отчет!R22</f>
        <v>0</v>
      </c>
      <c r="S20" s="220">
        <f>[2]Отчет!S22</f>
        <v>118802.395</v>
      </c>
      <c r="T20" s="220">
        <f>[2]Отчет!T22</f>
        <v>118.93470000000001</v>
      </c>
      <c r="U20" s="223">
        <v>0</v>
      </c>
      <c r="V20" s="223">
        <f>S20/Q20*100</f>
        <v>99.899988757021106</v>
      </c>
      <c r="W20" s="223">
        <f>T20/Q20*100</f>
        <v>0.10001124297889515</v>
      </c>
      <c r="X20" s="121" t="str">
        <f>[2]Отчет!X22</f>
        <v>Реализовано договоров на технологическое присоединение к инженерным сетям</v>
      </c>
      <c r="Y20" s="120" t="s">
        <v>288</v>
      </c>
      <c r="Z20" s="172">
        <v>3</v>
      </c>
      <c r="AA20" s="172">
        <v>0</v>
      </c>
      <c r="AB20" s="169" t="s">
        <v>88</v>
      </c>
    </row>
    <row r="21" spans="1:28" s="8" customFormat="1" ht="147.75" customHeight="1" x14ac:dyDescent="0.2">
      <c r="A21" s="186"/>
      <c r="B21" s="189"/>
      <c r="C21" s="192"/>
      <c r="D21" s="195"/>
      <c r="E21" s="192"/>
      <c r="F21" s="186"/>
      <c r="G21" s="186"/>
      <c r="H21" s="215"/>
      <c r="I21" s="218"/>
      <c r="J21" s="221"/>
      <c r="K21" s="221"/>
      <c r="L21" s="221"/>
      <c r="M21" s="224"/>
      <c r="N21" s="224"/>
      <c r="O21" s="224"/>
      <c r="P21" s="218"/>
      <c r="Q21" s="218"/>
      <c r="R21" s="221"/>
      <c r="S21" s="221"/>
      <c r="T21" s="221"/>
      <c r="U21" s="224"/>
      <c r="V21" s="224"/>
      <c r="W21" s="224"/>
      <c r="X21" s="121" t="str">
        <f>[2]Отчет!X23</f>
        <v>Построено автомобильных дорог в целях реализации инфраструктурных проектов в рамках комплексной застройки жилого района «Молодой Оренбург» в г. Оренбурге</v>
      </c>
      <c r="Y21" s="120" t="s">
        <v>284</v>
      </c>
      <c r="Z21" s="172">
        <v>0</v>
      </c>
      <c r="AA21" s="172">
        <v>0</v>
      </c>
      <c r="AB21" s="169" t="s">
        <v>286</v>
      </c>
    </row>
    <row r="22" spans="1:28" s="8" customFormat="1" ht="270.75" customHeight="1" x14ac:dyDescent="0.2">
      <c r="A22" s="187"/>
      <c r="B22" s="190"/>
      <c r="C22" s="193"/>
      <c r="D22" s="196"/>
      <c r="E22" s="193"/>
      <c r="F22" s="187"/>
      <c r="G22" s="187"/>
      <c r="H22" s="216"/>
      <c r="I22" s="219"/>
      <c r="J22" s="222"/>
      <c r="K22" s="222"/>
      <c r="L22" s="222"/>
      <c r="M22" s="225"/>
      <c r="N22" s="225"/>
      <c r="O22" s="225"/>
      <c r="P22" s="219"/>
      <c r="Q22" s="219"/>
      <c r="R22" s="222"/>
      <c r="S22" s="222"/>
      <c r="T22" s="222"/>
      <c r="U22" s="225"/>
      <c r="V22" s="225"/>
      <c r="W22" s="225"/>
      <c r="X22" s="173" t="str">
        <f>[2]Отчет!X24</f>
        <v>Построено транспортных развязок и автомобильных дорог в г. Оренбурге для обеспечения транспортной до-ступности к территории, ограниченной улицей Гаранькина, шоссе Загородным, перспективной магистралью районного значения, территорией городских округов</v>
      </c>
      <c r="Y22" s="120" t="s">
        <v>284</v>
      </c>
      <c r="Z22" s="172">
        <v>0</v>
      </c>
      <c r="AA22" s="172">
        <v>0</v>
      </c>
      <c r="AB22" s="169" t="s">
        <v>294</v>
      </c>
    </row>
    <row r="23" spans="1:28" s="8" customFormat="1" ht="12.75" x14ac:dyDescent="0.2">
      <c r="A23" s="86"/>
      <c r="B23" s="86"/>
      <c r="C23" s="63"/>
      <c r="D23" s="63"/>
      <c r="E23" s="63"/>
      <c r="F23" s="86"/>
      <c r="G23" s="86"/>
      <c r="H23" s="87"/>
      <c r="I23" s="88"/>
      <c r="J23" s="89"/>
      <c r="K23" s="89"/>
      <c r="L23" s="89"/>
      <c r="M23" s="69"/>
      <c r="N23" s="69"/>
      <c r="O23" s="69"/>
      <c r="P23" s="88"/>
      <c r="Q23" s="88"/>
      <c r="R23" s="89"/>
      <c r="S23" s="89"/>
      <c r="T23" s="89"/>
      <c r="U23" s="69"/>
      <c r="V23" s="69"/>
      <c r="W23" s="69"/>
      <c r="X23" s="86"/>
      <c r="Y23" s="90"/>
      <c r="Z23" s="91"/>
      <c r="AA23" s="91"/>
      <c r="AB23" s="92"/>
    </row>
    <row r="24" spans="1:28" s="8" customFormat="1" ht="12.75" x14ac:dyDescent="0.2">
      <c r="A24" s="73"/>
      <c r="B24" s="73"/>
      <c r="C24" s="73"/>
      <c r="D24" s="73"/>
      <c r="E24" s="73"/>
      <c r="F24" s="7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14.45" customHeight="1" x14ac:dyDescent="0.25">
      <c r="A25" s="81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1:28" ht="17.25" customHeight="1" x14ac:dyDescent="0.25">
      <c r="A26" s="81" t="s">
        <v>72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28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28" x14ac:dyDescent="0.25">
      <c r="A28" s="140" t="s">
        <v>57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100"/>
    </row>
    <row r="29" spans="1:28" x14ac:dyDescent="0.25">
      <c r="A29" s="140" t="s">
        <v>295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</row>
    <row r="30" spans="1:28" x14ac:dyDescent="0.25">
      <c r="A30" s="81"/>
      <c r="B30" s="81"/>
      <c r="C30" s="81"/>
      <c r="D30" s="81"/>
      <c r="E30" s="81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1:28" x14ac:dyDescent="0.25">
      <c r="A31" s="81"/>
      <c r="B31" s="81"/>
      <c r="C31" s="81"/>
      <c r="D31" s="81"/>
      <c r="E31" s="81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28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1:6" x14ac:dyDescent="0.25">
      <c r="A33" s="80"/>
      <c r="B33" s="80"/>
      <c r="C33" s="80"/>
      <c r="D33" s="80"/>
      <c r="E33" s="80"/>
      <c r="F33" s="80"/>
    </row>
    <row r="40" spans="1:6" x14ac:dyDescent="0.25">
      <c r="D40" s="184"/>
      <c r="E40" s="184"/>
      <c r="F40" s="102"/>
    </row>
    <row r="41" spans="1:6" x14ac:dyDescent="0.25">
      <c r="D41" s="184"/>
      <c r="E41" s="184"/>
      <c r="F41" s="102"/>
    </row>
    <row r="42" spans="1:6" x14ac:dyDescent="0.25">
      <c r="D42" s="184"/>
      <c r="E42" s="184"/>
      <c r="F42" s="102"/>
    </row>
  </sheetData>
  <mergeCells count="72">
    <mergeCell ref="S20:S22"/>
    <mergeCell ref="T20:T22"/>
    <mergeCell ref="U20:U22"/>
    <mergeCell ref="V20:V22"/>
    <mergeCell ref="W20:W22"/>
    <mergeCell ref="N20:N22"/>
    <mergeCell ref="O20:O22"/>
    <mergeCell ref="P20:P22"/>
    <mergeCell ref="Q20:Q22"/>
    <mergeCell ref="R20:R22"/>
    <mergeCell ref="I20:I22"/>
    <mergeCell ref="J20:J22"/>
    <mergeCell ref="K20:K22"/>
    <mergeCell ref="L20:L22"/>
    <mergeCell ref="M20:M22"/>
    <mergeCell ref="C17:F17"/>
    <mergeCell ref="C19:F19"/>
    <mergeCell ref="F20:F22"/>
    <mergeCell ref="G20:G22"/>
    <mergeCell ref="H20:H22"/>
    <mergeCell ref="B9:B13"/>
    <mergeCell ref="A9:A13"/>
    <mergeCell ref="I11:I13"/>
    <mergeCell ref="C6:S6"/>
    <mergeCell ref="K1:L1"/>
    <mergeCell ref="C2:S2"/>
    <mergeCell ref="C3:S3"/>
    <mergeCell ref="C4:S4"/>
    <mergeCell ref="C7:S7"/>
    <mergeCell ref="G9:H12"/>
    <mergeCell ref="I9:O9"/>
    <mergeCell ref="R11:T11"/>
    <mergeCell ref="C9:C13"/>
    <mergeCell ref="Q11:Q13"/>
    <mergeCell ref="Q9:W9"/>
    <mergeCell ref="U10:W11"/>
    <mergeCell ref="C15:F15"/>
    <mergeCell ref="X9:AB9"/>
    <mergeCell ref="I10:L10"/>
    <mergeCell ref="X10:Z11"/>
    <mergeCell ref="J11:L11"/>
    <mergeCell ref="F9:F13"/>
    <mergeCell ref="E9:E13"/>
    <mergeCell ref="D9:D13"/>
    <mergeCell ref="J12:J13"/>
    <mergeCell ref="K12:K13"/>
    <mergeCell ref="L12:L13"/>
    <mergeCell ref="M12:M13"/>
    <mergeCell ref="N12:N13"/>
    <mergeCell ref="O12:O13"/>
    <mergeCell ref="P9:P13"/>
    <mergeCell ref="M10:O11"/>
    <mergeCell ref="D42:E42"/>
    <mergeCell ref="D41:E41"/>
    <mergeCell ref="D40:E40"/>
    <mergeCell ref="A20:A22"/>
    <mergeCell ref="B20:B22"/>
    <mergeCell ref="C20:C22"/>
    <mergeCell ref="D20:D22"/>
    <mergeCell ref="E20:E22"/>
    <mergeCell ref="AA10:AA13"/>
    <mergeCell ref="AB10:AB13"/>
    <mergeCell ref="W12:W13"/>
    <mergeCell ref="Q10:T10"/>
    <mergeCell ref="X12:X13"/>
    <mergeCell ref="Y12:Y13"/>
    <mergeCell ref="Z12:Z13"/>
    <mergeCell ref="R12:R13"/>
    <mergeCell ref="S12:S13"/>
    <mergeCell ref="T12:T13"/>
    <mergeCell ref="U12:U13"/>
    <mergeCell ref="V12:V13"/>
  </mergeCells>
  <pageMargins left="0.19685039370078741" right="0.19685039370078741" top="0.19685039370078741" bottom="0.19685039370078741" header="0" footer="0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52"/>
  <sheetViews>
    <sheetView zoomScale="80" zoomScaleNormal="80" workbookViewId="0">
      <pane ySplit="1" topLeftCell="A35" activePane="bottomLeft" state="frozen"/>
      <selection pane="bottomLeft" activeCell="Q51" sqref="Q51"/>
    </sheetView>
  </sheetViews>
  <sheetFormatPr defaultColWidth="8.85546875" defaultRowHeight="15" x14ac:dyDescent="0.25"/>
  <cols>
    <col min="1" max="1" width="3.7109375" style="1" customWidth="1"/>
    <col min="2" max="2" width="17.5703125" style="1" customWidth="1"/>
    <col min="3" max="3" width="3.85546875" style="1" customWidth="1"/>
    <col min="4" max="4" width="12.28515625" style="1" customWidth="1"/>
    <col min="5" max="5" width="12" style="1" customWidth="1"/>
    <col min="6" max="6" width="18.28515625" style="1" customWidth="1"/>
    <col min="7" max="7" width="9.5703125" style="1" customWidth="1"/>
    <col min="8" max="8" width="12.85546875" style="1" customWidth="1"/>
    <col min="9" max="9" width="11.5703125" style="1" customWidth="1"/>
    <col min="10" max="10" width="11.7109375" style="1" bestFit="1" customWidth="1"/>
    <col min="11" max="11" width="9.42578125" style="1" customWidth="1"/>
    <col min="12" max="12" width="9.7109375" style="1" customWidth="1"/>
    <col min="13" max="13" width="11.5703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9" style="1" customWidth="1"/>
    <col min="20" max="20" width="8.7109375" style="1" bestFit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5.28515625" style="1" customWidth="1"/>
    <col min="25" max="25" width="9.5703125" style="1" bestFit="1" customWidth="1"/>
    <col min="26" max="26" width="8.28515625" style="1" bestFit="1" customWidth="1"/>
    <col min="27" max="27" width="11" style="1" customWidth="1"/>
    <col min="28" max="28" width="16.42578125" style="1" customWidth="1"/>
    <col min="29" max="16384" width="8.85546875" style="1"/>
  </cols>
  <sheetData>
    <row r="1" spans="1:28" x14ac:dyDescent="0.25">
      <c r="A1" s="7"/>
      <c r="B1" s="7"/>
      <c r="K1" s="206"/>
      <c r="L1" s="206"/>
    </row>
    <row r="2" spans="1:28" x14ac:dyDescent="0.25">
      <c r="B2" s="10"/>
      <c r="C2" s="207" t="s">
        <v>21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8" x14ac:dyDescent="0.25">
      <c r="B3" s="10"/>
      <c r="C3" s="207" t="s">
        <v>60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8" x14ac:dyDescent="0.25">
      <c r="B4" s="10"/>
      <c r="C4" s="207" t="s">
        <v>103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8" x14ac:dyDescent="0.25">
      <c r="B5" s="10"/>
      <c r="C5" s="207" t="s">
        <v>292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8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28" ht="14.45" customHeight="1" x14ac:dyDescent="0.25">
      <c r="B7" s="11"/>
      <c r="C7" s="205" t="s">
        <v>59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U7" s="22"/>
    </row>
    <row r="8" spans="1:28" ht="14.45" customHeight="1" x14ac:dyDescent="0.25">
      <c r="B8" s="12"/>
      <c r="C8" s="208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1:2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8" s="8" customFormat="1" ht="12.75" customHeight="1" x14ac:dyDescent="0.2">
      <c r="A10" s="226" t="s">
        <v>20</v>
      </c>
      <c r="B10" s="226" t="s">
        <v>69</v>
      </c>
      <c r="C10" s="226" t="s">
        <v>20</v>
      </c>
      <c r="D10" s="226" t="s">
        <v>104</v>
      </c>
      <c r="E10" s="226" t="s">
        <v>105</v>
      </c>
      <c r="F10" s="226" t="s">
        <v>19</v>
      </c>
      <c r="G10" s="229" t="s">
        <v>115</v>
      </c>
      <c r="H10" s="236"/>
      <c r="I10" s="232" t="s">
        <v>18</v>
      </c>
      <c r="J10" s="233"/>
      <c r="K10" s="233"/>
      <c r="L10" s="233"/>
      <c r="M10" s="233"/>
      <c r="N10" s="233"/>
      <c r="O10" s="234"/>
      <c r="P10" s="242" t="s">
        <v>109</v>
      </c>
      <c r="Q10" s="232" t="s">
        <v>17</v>
      </c>
      <c r="R10" s="233"/>
      <c r="S10" s="233"/>
      <c r="T10" s="233"/>
      <c r="U10" s="233"/>
      <c r="V10" s="233"/>
      <c r="W10" s="234"/>
      <c r="X10" s="232" t="s">
        <v>113</v>
      </c>
      <c r="Y10" s="233"/>
      <c r="Z10" s="233"/>
      <c r="AA10" s="233"/>
      <c r="AB10" s="234"/>
    </row>
    <row r="11" spans="1:28" s="8" customFormat="1" ht="29.25" customHeight="1" x14ac:dyDescent="0.2">
      <c r="A11" s="228"/>
      <c r="B11" s="228"/>
      <c r="C11" s="228"/>
      <c r="D11" s="228"/>
      <c r="E11" s="228"/>
      <c r="F11" s="228"/>
      <c r="G11" s="230"/>
      <c r="H11" s="243"/>
      <c r="I11" s="232" t="s">
        <v>62</v>
      </c>
      <c r="J11" s="233"/>
      <c r="K11" s="233"/>
      <c r="L11" s="234"/>
      <c r="M11" s="229" t="s">
        <v>48</v>
      </c>
      <c r="N11" s="235"/>
      <c r="O11" s="236"/>
      <c r="P11" s="242"/>
      <c r="Q11" s="232" t="s">
        <v>62</v>
      </c>
      <c r="R11" s="233"/>
      <c r="S11" s="233"/>
      <c r="T11" s="234"/>
      <c r="U11" s="229" t="s">
        <v>48</v>
      </c>
      <c r="V11" s="235"/>
      <c r="W11" s="236"/>
      <c r="X11" s="229" t="s">
        <v>22</v>
      </c>
      <c r="Y11" s="235"/>
      <c r="Z11" s="236"/>
      <c r="AA11" s="226" t="s">
        <v>15</v>
      </c>
      <c r="AB11" s="226" t="s">
        <v>14</v>
      </c>
    </row>
    <row r="12" spans="1:28" s="8" customFormat="1" ht="12.75" customHeight="1" x14ac:dyDescent="0.2">
      <c r="A12" s="228"/>
      <c r="B12" s="228"/>
      <c r="C12" s="228"/>
      <c r="D12" s="228"/>
      <c r="E12" s="228"/>
      <c r="F12" s="228"/>
      <c r="G12" s="230"/>
      <c r="H12" s="243"/>
      <c r="I12" s="226" t="s">
        <v>11</v>
      </c>
      <c r="J12" s="232" t="s">
        <v>10</v>
      </c>
      <c r="K12" s="233"/>
      <c r="L12" s="234"/>
      <c r="M12" s="231"/>
      <c r="N12" s="237"/>
      <c r="O12" s="238"/>
      <c r="P12" s="242"/>
      <c r="Q12" s="229" t="s">
        <v>11</v>
      </c>
      <c r="R12" s="242" t="s">
        <v>10</v>
      </c>
      <c r="S12" s="242"/>
      <c r="T12" s="242"/>
      <c r="U12" s="231"/>
      <c r="V12" s="237"/>
      <c r="W12" s="238"/>
      <c r="X12" s="231"/>
      <c r="Y12" s="237"/>
      <c r="Z12" s="238"/>
      <c r="AA12" s="228"/>
      <c r="AB12" s="228"/>
    </row>
    <row r="13" spans="1:28" s="8" customFormat="1" ht="51" customHeight="1" x14ac:dyDescent="0.2">
      <c r="A13" s="228"/>
      <c r="B13" s="228"/>
      <c r="C13" s="228"/>
      <c r="D13" s="228"/>
      <c r="E13" s="228"/>
      <c r="F13" s="228"/>
      <c r="G13" s="231"/>
      <c r="H13" s="238"/>
      <c r="I13" s="228"/>
      <c r="J13" s="226" t="s">
        <v>110</v>
      </c>
      <c r="K13" s="226" t="s">
        <v>111</v>
      </c>
      <c r="L13" s="226" t="s">
        <v>112</v>
      </c>
      <c r="M13" s="226" t="s">
        <v>110</v>
      </c>
      <c r="N13" s="226" t="s">
        <v>111</v>
      </c>
      <c r="O13" s="226" t="s">
        <v>112</v>
      </c>
      <c r="P13" s="242"/>
      <c r="Q13" s="230"/>
      <c r="R13" s="226" t="s">
        <v>110</v>
      </c>
      <c r="S13" s="226" t="s">
        <v>111</v>
      </c>
      <c r="T13" s="226" t="s">
        <v>112</v>
      </c>
      <c r="U13" s="226" t="s">
        <v>110</v>
      </c>
      <c r="V13" s="226" t="s">
        <v>111</v>
      </c>
      <c r="W13" s="226" t="s">
        <v>112</v>
      </c>
      <c r="X13" s="226" t="s">
        <v>114</v>
      </c>
      <c r="Y13" s="226" t="s">
        <v>13</v>
      </c>
      <c r="Z13" s="226" t="s">
        <v>12</v>
      </c>
      <c r="AA13" s="228"/>
      <c r="AB13" s="228"/>
    </row>
    <row r="14" spans="1:28" s="8" customFormat="1" ht="38.25" x14ac:dyDescent="0.2">
      <c r="A14" s="227"/>
      <c r="B14" s="227"/>
      <c r="C14" s="227"/>
      <c r="D14" s="227"/>
      <c r="E14" s="227"/>
      <c r="F14" s="227"/>
      <c r="G14" s="41" t="s">
        <v>106</v>
      </c>
      <c r="H14" s="41" t="s">
        <v>107</v>
      </c>
      <c r="I14" s="227"/>
      <c r="J14" s="227"/>
      <c r="K14" s="227"/>
      <c r="L14" s="227"/>
      <c r="M14" s="227"/>
      <c r="N14" s="227"/>
      <c r="O14" s="227"/>
      <c r="P14" s="242"/>
      <c r="Q14" s="231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</row>
    <row r="15" spans="1:28" s="8" customFormat="1" ht="12.75" x14ac:dyDescent="0.2">
      <c r="A15" s="40">
        <v>1</v>
      </c>
      <c r="B15" s="40">
        <v>2</v>
      </c>
      <c r="C15" s="40">
        <v>3</v>
      </c>
      <c r="D15" s="95">
        <v>4</v>
      </c>
      <c r="E15" s="95">
        <v>5</v>
      </c>
      <c r="F15" s="40">
        <v>6</v>
      </c>
      <c r="G15" s="40">
        <v>7</v>
      </c>
      <c r="H15" s="40">
        <v>8</v>
      </c>
      <c r="I15" s="40">
        <v>9</v>
      </c>
      <c r="J15" s="40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0">
        <v>16</v>
      </c>
      <c r="Q15" s="95">
        <v>17</v>
      </c>
      <c r="R15" s="40">
        <v>18</v>
      </c>
      <c r="S15" s="40">
        <v>19</v>
      </c>
      <c r="T15" s="40">
        <v>20</v>
      </c>
      <c r="U15" s="40">
        <v>21</v>
      </c>
      <c r="V15" s="40">
        <v>22</v>
      </c>
      <c r="W15" s="40">
        <v>23</v>
      </c>
      <c r="X15" s="40">
        <v>24</v>
      </c>
      <c r="Y15" s="40">
        <v>25</v>
      </c>
      <c r="Z15" s="40">
        <v>26</v>
      </c>
      <c r="AA15" s="40">
        <v>27</v>
      </c>
      <c r="AB15" s="40">
        <v>28</v>
      </c>
    </row>
    <row r="16" spans="1:28" s="8" customFormat="1" ht="157.5" customHeight="1" x14ac:dyDescent="0.2">
      <c r="A16" s="27"/>
      <c r="B16" s="61" t="s">
        <v>226</v>
      </c>
      <c r="C16" s="239" t="s">
        <v>2</v>
      </c>
      <c r="D16" s="240"/>
      <c r="E16" s="240"/>
      <c r="F16" s="241"/>
      <c r="G16" s="93"/>
      <c r="H16" s="93"/>
      <c r="I16" s="47">
        <f>SUM(J16:L16)</f>
        <v>10377.900000000001</v>
      </c>
      <c r="J16" s="47">
        <f>SUM(J17:J44)</f>
        <v>0</v>
      </c>
      <c r="K16" s="47">
        <f t="shared" ref="K16" si="0">SUM(K17:K44)</f>
        <v>1722.2</v>
      </c>
      <c r="L16" s="47">
        <f>SUM(L17:L44)</f>
        <v>8655.7000000000007</v>
      </c>
      <c r="M16" s="43">
        <f t="shared" ref="M16:M21" si="1">J16/I16*100</f>
        <v>0</v>
      </c>
      <c r="N16" s="43">
        <f t="shared" ref="N16:N21" si="2">K16/I16*100</f>
        <v>16.594879503560449</v>
      </c>
      <c r="O16" s="43">
        <f t="shared" ref="O16:O21" si="3">L16/I16*100</f>
        <v>83.405120496439551</v>
      </c>
      <c r="P16" s="47">
        <f>R16+S16</f>
        <v>17.100000000000001</v>
      </c>
      <c r="Q16" s="47">
        <f>R16+S16+T16</f>
        <v>100</v>
      </c>
      <c r="R16" s="47">
        <f>SUM(R17:R40)</f>
        <v>0</v>
      </c>
      <c r="S16" s="47">
        <f>SUM(S17:S40)</f>
        <v>17.100000000000001</v>
      </c>
      <c r="T16" s="47">
        <f>SUM(T17:T40)</f>
        <v>82.9</v>
      </c>
      <c r="U16" s="43">
        <v>0</v>
      </c>
      <c r="V16" s="43">
        <v>0</v>
      </c>
      <c r="W16" s="43">
        <v>0</v>
      </c>
      <c r="X16" s="48" t="s">
        <v>74</v>
      </c>
      <c r="Y16" s="25" t="s">
        <v>64</v>
      </c>
      <c r="Z16" s="94">
        <f>SUM(Z17:Z44)</f>
        <v>34</v>
      </c>
      <c r="AA16" s="94">
        <f>SUM(AA17:AA44)</f>
        <v>1</v>
      </c>
      <c r="AB16" s="48" t="s">
        <v>178</v>
      </c>
    </row>
    <row r="17" spans="1:28" s="8" customFormat="1" ht="38.25" customHeight="1" x14ac:dyDescent="0.2">
      <c r="A17" s="185" t="s">
        <v>63</v>
      </c>
      <c r="B17" s="244" t="s">
        <v>227</v>
      </c>
      <c r="C17" s="132">
        <v>1</v>
      </c>
      <c r="D17" s="132">
        <v>2340381490</v>
      </c>
      <c r="E17" s="132">
        <v>851</v>
      </c>
      <c r="F17" s="133" t="s">
        <v>30</v>
      </c>
      <c r="G17" s="134" t="s">
        <v>176</v>
      </c>
      <c r="H17" s="122" t="s">
        <v>177</v>
      </c>
      <c r="I17" s="123">
        <f>SUM(J17:L17)</f>
        <v>1533.3</v>
      </c>
      <c r="J17" s="124">
        <v>0</v>
      </c>
      <c r="K17" s="124">
        <v>238</v>
      </c>
      <c r="L17" s="124">
        <v>1295.3</v>
      </c>
      <c r="M17" s="126">
        <f t="shared" si="1"/>
        <v>0</v>
      </c>
      <c r="N17" s="126">
        <f t="shared" si="2"/>
        <v>15.522076566881889</v>
      </c>
      <c r="O17" s="126">
        <f t="shared" si="3"/>
        <v>84.477923433118107</v>
      </c>
      <c r="P17" s="123">
        <f>SUM(R17:S17)</f>
        <v>0</v>
      </c>
      <c r="Q17" s="123">
        <f>R17+S17+T17</f>
        <v>0</v>
      </c>
      <c r="R17" s="124">
        <v>0</v>
      </c>
      <c r="S17" s="124">
        <v>0</v>
      </c>
      <c r="T17" s="124">
        <v>0</v>
      </c>
      <c r="U17" s="126">
        <v>0</v>
      </c>
      <c r="V17" s="126">
        <v>0</v>
      </c>
      <c r="W17" s="126">
        <v>0</v>
      </c>
      <c r="X17" s="133" t="s">
        <v>74</v>
      </c>
      <c r="Y17" s="129" t="s">
        <v>64</v>
      </c>
      <c r="Z17" s="174">
        <v>2</v>
      </c>
      <c r="AA17" s="174">
        <v>0</v>
      </c>
      <c r="AB17" s="131" t="s">
        <v>178</v>
      </c>
    </row>
    <row r="18" spans="1:28" s="8" customFormat="1" ht="38.25" x14ac:dyDescent="0.2">
      <c r="A18" s="186"/>
      <c r="B18" s="245"/>
      <c r="C18" s="132">
        <v>2</v>
      </c>
      <c r="D18" s="132">
        <v>2340381490</v>
      </c>
      <c r="E18" s="132">
        <v>851</v>
      </c>
      <c r="F18" s="133" t="s">
        <v>50</v>
      </c>
      <c r="G18" s="134" t="s">
        <v>179</v>
      </c>
      <c r="H18" s="122" t="s">
        <v>180</v>
      </c>
      <c r="I18" s="123">
        <f t="shared" ref="I18:I21" si="4">SUM(J18:L18)</f>
        <v>1296</v>
      </c>
      <c r="J18" s="124">
        <v>0</v>
      </c>
      <c r="K18" s="124">
        <v>221.3</v>
      </c>
      <c r="L18" s="124">
        <v>1074.7</v>
      </c>
      <c r="M18" s="126">
        <f t="shared" si="1"/>
        <v>0</v>
      </c>
      <c r="N18" s="126">
        <f t="shared" si="2"/>
        <v>17.075617283950617</v>
      </c>
      <c r="O18" s="126">
        <f t="shared" si="3"/>
        <v>82.924382716049379</v>
      </c>
      <c r="P18" s="123">
        <f t="shared" ref="P18:P21" si="5">SUM(R18:S18)</f>
        <v>0</v>
      </c>
      <c r="Q18" s="123">
        <f t="shared" ref="Q18:Q44" si="6">R18+S18+T18</f>
        <v>0</v>
      </c>
      <c r="R18" s="124">
        <v>0</v>
      </c>
      <c r="S18" s="124">
        <v>0</v>
      </c>
      <c r="T18" s="124">
        <v>0</v>
      </c>
      <c r="U18" s="126">
        <v>0</v>
      </c>
      <c r="V18" s="126">
        <v>0</v>
      </c>
      <c r="W18" s="126">
        <v>0</v>
      </c>
      <c r="X18" s="133" t="s">
        <v>74</v>
      </c>
      <c r="Y18" s="129" t="s">
        <v>64</v>
      </c>
      <c r="Z18" s="174">
        <v>2</v>
      </c>
      <c r="AA18" s="174">
        <v>0</v>
      </c>
      <c r="AB18" s="131" t="s">
        <v>178</v>
      </c>
    </row>
    <row r="19" spans="1:28" s="8" customFormat="1" ht="40.5" customHeight="1" x14ac:dyDescent="0.2">
      <c r="A19" s="186"/>
      <c r="B19" s="245"/>
      <c r="C19" s="132">
        <v>3</v>
      </c>
      <c r="D19" s="132">
        <v>2340381490</v>
      </c>
      <c r="E19" s="132">
        <v>851</v>
      </c>
      <c r="F19" s="133" t="s">
        <v>34</v>
      </c>
      <c r="G19" s="134" t="s">
        <v>181</v>
      </c>
      <c r="H19" s="122" t="s">
        <v>182</v>
      </c>
      <c r="I19" s="123">
        <f t="shared" si="4"/>
        <v>1410</v>
      </c>
      <c r="J19" s="124">
        <v>0</v>
      </c>
      <c r="K19" s="124">
        <v>231</v>
      </c>
      <c r="L19" s="124">
        <v>1179</v>
      </c>
      <c r="M19" s="126">
        <f t="shared" si="1"/>
        <v>0</v>
      </c>
      <c r="N19" s="126">
        <f t="shared" si="2"/>
        <v>16.382978723404253</v>
      </c>
      <c r="O19" s="126">
        <f t="shared" si="3"/>
        <v>83.61702127659575</v>
      </c>
      <c r="P19" s="123">
        <f t="shared" si="5"/>
        <v>0</v>
      </c>
      <c r="Q19" s="123">
        <f t="shared" si="6"/>
        <v>0</v>
      </c>
      <c r="R19" s="124">
        <v>0</v>
      </c>
      <c r="S19" s="124">
        <v>0</v>
      </c>
      <c r="T19" s="124">
        <v>0</v>
      </c>
      <c r="U19" s="126">
        <v>0</v>
      </c>
      <c r="V19" s="126">
        <v>0</v>
      </c>
      <c r="W19" s="126">
        <v>0</v>
      </c>
      <c r="X19" s="133" t="s">
        <v>74</v>
      </c>
      <c r="Y19" s="129" t="s">
        <v>64</v>
      </c>
      <c r="Z19" s="174">
        <v>1</v>
      </c>
      <c r="AA19" s="174">
        <v>0</v>
      </c>
      <c r="AB19" s="131" t="s">
        <v>178</v>
      </c>
    </row>
    <row r="20" spans="1:28" s="8" customFormat="1" ht="40.5" customHeight="1" x14ac:dyDescent="0.2">
      <c r="A20" s="186"/>
      <c r="B20" s="245"/>
      <c r="C20" s="132">
        <v>4</v>
      </c>
      <c r="D20" s="132">
        <v>2340381490</v>
      </c>
      <c r="E20" s="132">
        <v>851</v>
      </c>
      <c r="F20" s="133" t="s">
        <v>51</v>
      </c>
      <c r="G20" s="134" t="s">
        <v>183</v>
      </c>
      <c r="H20" s="122" t="s">
        <v>182</v>
      </c>
      <c r="I20" s="123">
        <f t="shared" si="4"/>
        <v>1033.4000000000001</v>
      </c>
      <c r="J20" s="124">
        <v>0</v>
      </c>
      <c r="K20" s="124">
        <v>169.3</v>
      </c>
      <c r="L20" s="124">
        <v>864.1</v>
      </c>
      <c r="M20" s="126">
        <f t="shared" si="1"/>
        <v>0</v>
      </c>
      <c r="N20" s="126">
        <f t="shared" si="2"/>
        <v>16.382814011999226</v>
      </c>
      <c r="O20" s="126">
        <f t="shared" si="3"/>
        <v>83.61718598800077</v>
      </c>
      <c r="P20" s="123">
        <f t="shared" si="5"/>
        <v>0</v>
      </c>
      <c r="Q20" s="123">
        <f t="shared" si="6"/>
        <v>0</v>
      </c>
      <c r="R20" s="124">
        <v>0</v>
      </c>
      <c r="S20" s="124">
        <v>0</v>
      </c>
      <c r="T20" s="124">
        <v>0</v>
      </c>
      <c r="U20" s="126">
        <v>0</v>
      </c>
      <c r="V20" s="126">
        <v>0</v>
      </c>
      <c r="W20" s="126">
        <v>0</v>
      </c>
      <c r="X20" s="133" t="s">
        <v>74</v>
      </c>
      <c r="Y20" s="129" t="s">
        <v>64</v>
      </c>
      <c r="Z20" s="174">
        <v>2</v>
      </c>
      <c r="AA20" s="174">
        <v>0</v>
      </c>
      <c r="AB20" s="131" t="s">
        <v>178</v>
      </c>
    </row>
    <row r="21" spans="1:28" s="8" customFormat="1" ht="58.5" customHeight="1" x14ac:dyDescent="0.2">
      <c r="A21" s="186"/>
      <c r="B21" s="245"/>
      <c r="C21" s="132">
        <v>5</v>
      </c>
      <c r="D21" s="132">
        <v>2340381490</v>
      </c>
      <c r="E21" s="132">
        <v>851</v>
      </c>
      <c r="F21" s="133" t="s">
        <v>184</v>
      </c>
      <c r="G21" s="134" t="s">
        <v>185</v>
      </c>
      <c r="H21" s="122" t="s">
        <v>186</v>
      </c>
      <c r="I21" s="123">
        <f t="shared" si="4"/>
        <v>150</v>
      </c>
      <c r="J21" s="124">
        <v>0</v>
      </c>
      <c r="K21" s="124">
        <v>25.1</v>
      </c>
      <c r="L21" s="124">
        <v>124.9</v>
      </c>
      <c r="M21" s="126">
        <f t="shared" si="1"/>
        <v>0</v>
      </c>
      <c r="N21" s="126">
        <f t="shared" si="2"/>
        <v>16.733333333333334</v>
      </c>
      <c r="O21" s="126">
        <f t="shared" si="3"/>
        <v>83.266666666666666</v>
      </c>
      <c r="P21" s="123">
        <f t="shared" si="5"/>
        <v>0</v>
      </c>
      <c r="Q21" s="123">
        <f t="shared" si="6"/>
        <v>0</v>
      </c>
      <c r="R21" s="124">
        <v>0</v>
      </c>
      <c r="S21" s="124">
        <v>0</v>
      </c>
      <c r="T21" s="124">
        <v>0</v>
      </c>
      <c r="U21" s="126">
        <v>0</v>
      </c>
      <c r="V21" s="126">
        <v>0</v>
      </c>
      <c r="W21" s="126">
        <v>0</v>
      </c>
      <c r="X21" s="133" t="s">
        <v>74</v>
      </c>
      <c r="Y21" s="129" t="s">
        <v>64</v>
      </c>
      <c r="Z21" s="174">
        <v>1</v>
      </c>
      <c r="AA21" s="174">
        <v>0</v>
      </c>
      <c r="AB21" s="131" t="s">
        <v>178</v>
      </c>
    </row>
    <row r="22" spans="1:28" s="8" customFormat="1" ht="55.5" customHeight="1" x14ac:dyDescent="0.2">
      <c r="A22" s="186"/>
      <c r="B22" s="245"/>
      <c r="C22" s="132">
        <v>6</v>
      </c>
      <c r="D22" s="132">
        <v>2340381490</v>
      </c>
      <c r="E22" s="132">
        <v>851</v>
      </c>
      <c r="F22" s="133" t="s">
        <v>187</v>
      </c>
      <c r="G22" s="134" t="s">
        <v>188</v>
      </c>
      <c r="H22" s="122" t="s">
        <v>189</v>
      </c>
      <c r="I22" s="123">
        <f t="shared" ref="I22" si="7">SUM(J22:L22)</f>
        <v>200</v>
      </c>
      <c r="J22" s="124">
        <v>0</v>
      </c>
      <c r="K22" s="124">
        <v>34.200000000000003</v>
      </c>
      <c r="L22" s="124">
        <v>165.8</v>
      </c>
      <c r="M22" s="126">
        <f t="shared" ref="M22" si="8">J22/I22*100</f>
        <v>0</v>
      </c>
      <c r="N22" s="126">
        <f t="shared" ref="N22" si="9">K22/I22*100</f>
        <v>17.100000000000001</v>
      </c>
      <c r="O22" s="126">
        <f t="shared" ref="O22" si="10">L22/I22*100</f>
        <v>82.9</v>
      </c>
      <c r="P22" s="123">
        <f t="shared" ref="P22" si="11">SUM(R22:S22)</f>
        <v>0</v>
      </c>
      <c r="Q22" s="123">
        <f t="shared" si="6"/>
        <v>0</v>
      </c>
      <c r="R22" s="124">
        <v>0</v>
      </c>
      <c r="S22" s="124">
        <v>0</v>
      </c>
      <c r="T22" s="124">
        <v>0</v>
      </c>
      <c r="U22" s="126">
        <v>0</v>
      </c>
      <c r="V22" s="126">
        <v>0</v>
      </c>
      <c r="W22" s="126">
        <v>0</v>
      </c>
      <c r="X22" s="133" t="s">
        <v>74</v>
      </c>
      <c r="Y22" s="129" t="s">
        <v>64</v>
      </c>
      <c r="Z22" s="174">
        <v>1</v>
      </c>
      <c r="AA22" s="174">
        <v>0</v>
      </c>
      <c r="AB22" s="131" t="s">
        <v>178</v>
      </c>
    </row>
    <row r="23" spans="1:28" s="8" customFormat="1" ht="57" customHeight="1" x14ac:dyDescent="0.2">
      <c r="A23" s="186"/>
      <c r="B23" s="245"/>
      <c r="C23" s="132">
        <v>7</v>
      </c>
      <c r="D23" s="132">
        <v>2340381490</v>
      </c>
      <c r="E23" s="132">
        <v>851</v>
      </c>
      <c r="F23" s="133" t="s">
        <v>190</v>
      </c>
      <c r="G23" s="134" t="s">
        <v>191</v>
      </c>
      <c r="H23" s="122" t="s">
        <v>192</v>
      </c>
      <c r="I23" s="123">
        <f t="shared" ref="I23" si="12">SUM(J23:L23)</f>
        <v>200</v>
      </c>
      <c r="J23" s="124">
        <v>0</v>
      </c>
      <c r="K23" s="124">
        <v>33.5</v>
      </c>
      <c r="L23" s="124">
        <v>166.5</v>
      </c>
      <c r="M23" s="126">
        <f t="shared" ref="M23" si="13">J23/I23*100</f>
        <v>0</v>
      </c>
      <c r="N23" s="126">
        <f t="shared" ref="N23" si="14">K23/I23*100</f>
        <v>16.75</v>
      </c>
      <c r="O23" s="126">
        <f t="shared" ref="O23" si="15">L23/I23*100</f>
        <v>83.25</v>
      </c>
      <c r="P23" s="123">
        <f t="shared" ref="P23" si="16">SUM(R23:S23)</f>
        <v>0</v>
      </c>
      <c r="Q23" s="123">
        <f t="shared" si="6"/>
        <v>0</v>
      </c>
      <c r="R23" s="124">
        <v>0</v>
      </c>
      <c r="S23" s="124">
        <v>0</v>
      </c>
      <c r="T23" s="124">
        <v>0</v>
      </c>
      <c r="U23" s="126">
        <v>0</v>
      </c>
      <c r="V23" s="126">
        <v>0</v>
      </c>
      <c r="W23" s="126">
        <v>0</v>
      </c>
      <c r="X23" s="133" t="s">
        <v>74</v>
      </c>
      <c r="Y23" s="129" t="s">
        <v>64</v>
      </c>
      <c r="Z23" s="174">
        <v>1</v>
      </c>
      <c r="AA23" s="174">
        <v>0</v>
      </c>
      <c r="AB23" s="131" t="s">
        <v>178</v>
      </c>
    </row>
    <row r="24" spans="1:28" s="8" customFormat="1" ht="38.25" x14ac:dyDescent="0.2">
      <c r="A24" s="186"/>
      <c r="B24" s="245"/>
      <c r="C24" s="132">
        <v>8</v>
      </c>
      <c r="D24" s="132">
        <v>2340381490</v>
      </c>
      <c r="E24" s="132">
        <v>851</v>
      </c>
      <c r="F24" s="133" t="s">
        <v>90</v>
      </c>
      <c r="G24" s="134" t="s">
        <v>193</v>
      </c>
      <c r="H24" s="122" t="s">
        <v>194</v>
      </c>
      <c r="I24" s="123">
        <f t="shared" ref="I24" si="17">SUM(J24:L24)</f>
        <v>165</v>
      </c>
      <c r="J24" s="124">
        <v>0</v>
      </c>
      <c r="K24" s="124">
        <v>28.2</v>
      </c>
      <c r="L24" s="124">
        <v>136.80000000000001</v>
      </c>
      <c r="M24" s="126">
        <f t="shared" ref="M24" si="18">J24/I24*100</f>
        <v>0</v>
      </c>
      <c r="N24" s="126">
        <f t="shared" ref="N24" si="19">K24/I24*100</f>
        <v>17.09090909090909</v>
      </c>
      <c r="O24" s="126">
        <f t="shared" ref="O24" si="20">L24/I24*100</f>
        <v>82.909090909090921</v>
      </c>
      <c r="P24" s="123">
        <f t="shared" ref="P24" si="21">SUM(R24:S24)</f>
        <v>0</v>
      </c>
      <c r="Q24" s="123">
        <f t="shared" si="6"/>
        <v>0</v>
      </c>
      <c r="R24" s="124">
        <v>0</v>
      </c>
      <c r="S24" s="124">
        <v>0</v>
      </c>
      <c r="T24" s="124">
        <v>0</v>
      </c>
      <c r="U24" s="126">
        <v>0</v>
      </c>
      <c r="V24" s="126">
        <v>0</v>
      </c>
      <c r="W24" s="126">
        <v>0</v>
      </c>
      <c r="X24" s="133" t="s">
        <v>74</v>
      </c>
      <c r="Y24" s="129" t="s">
        <v>64</v>
      </c>
      <c r="Z24" s="174">
        <v>1</v>
      </c>
      <c r="AA24" s="174">
        <v>0</v>
      </c>
      <c r="AB24" s="131" t="s">
        <v>178</v>
      </c>
    </row>
    <row r="25" spans="1:28" s="8" customFormat="1" ht="38.25" x14ac:dyDescent="0.2">
      <c r="A25" s="186"/>
      <c r="B25" s="245"/>
      <c r="C25" s="132">
        <v>9</v>
      </c>
      <c r="D25" s="132">
        <v>2340381490</v>
      </c>
      <c r="E25" s="132">
        <v>851</v>
      </c>
      <c r="F25" s="133" t="s">
        <v>91</v>
      </c>
      <c r="G25" s="134" t="s">
        <v>195</v>
      </c>
      <c r="H25" s="122" t="s">
        <v>196</v>
      </c>
      <c r="I25" s="123">
        <f t="shared" ref="I25" si="22">SUM(J25:L25)</f>
        <v>165</v>
      </c>
      <c r="J25" s="124">
        <v>0</v>
      </c>
      <c r="K25" s="124">
        <v>28.2</v>
      </c>
      <c r="L25" s="124">
        <v>136.80000000000001</v>
      </c>
      <c r="M25" s="126">
        <f t="shared" ref="M25" si="23">J25/I25*100</f>
        <v>0</v>
      </c>
      <c r="N25" s="126">
        <f t="shared" ref="N25" si="24">K25/I25*100</f>
        <v>17.09090909090909</v>
      </c>
      <c r="O25" s="126">
        <f t="shared" ref="O25" si="25">L25/I25*100</f>
        <v>82.909090909090921</v>
      </c>
      <c r="P25" s="123">
        <f t="shared" ref="P25" si="26">SUM(R25:S25)</f>
        <v>0</v>
      </c>
      <c r="Q25" s="123">
        <f t="shared" si="6"/>
        <v>0</v>
      </c>
      <c r="R25" s="124">
        <v>0</v>
      </c>
      <c r="S25" s="124">
        <v>0</v>
      </c>
      <c r="T25" s="124">
        <v>0</v>
      </c>
      <c r="U25" s="126">
        <v>0</v>
      </c>
      <c r="V25" s="126">
        <v>0</v>
      </c>
      <c r="W25" s="126">
        <v>0</v>
      </c>
      <c r="X25" s="133" t="s">
        <v>74</v>
      </c>
      <c r="Y25" s="129" t="s">
        <v>64</v>
      </c>
      <c r="Z25" s="174">
        <v>1</v>
      </c>
      <c r="AA25" s="174">
        <v>0</v>
      </c>
      <c r="AB25" s="131" t="s">
        <v>178</v>
      </c>
    </row>
    <row r="26" spans="1:28" s="8" customFormat="1" ht="39" customHeight="1" x14ac:dyDescent="0.2">
      <c r="A26" s="186"/>
      <c r="B26" s="245"/>
      <c r="C26" s="132">
        <v>10</v>
      </c>
      <c r="D26" s="132">
        <v>2340381490</v>
      </c>
      <c r="E26" s="132">
        <v>851</v>
      </c>
      <c r="F26" s="133" t="s">
        <v>92</v>
      </c>
      <c r="G26" s="134" t="s">
        <v>197</v>
      </c>
      <c r="H26" s="122" t="s">
        <v>198</v>
      </c>
      <c r="I26" s="123">
        <f t="shared" ref="I26" si="27">SUM(J26:L26)</f>
        <v>165</v>
      </c>
      <c r="J26" s="124">
        <v>0</v>
      </c>
      <c r="K26" s="124">
        <v>27.6</v>
      </c>
      <c r="L26" s="124">
        <v>137.4</v>
      </c>
      <c r="M26" s="126">
        <f t="shared" ref="M26" si="28">J26/I26*100</f>
        <v>0</v>
      </c>
      <c r="N26" s="126">
        <f t="shared" ref="N26" si="29">K26/I26*100</f>
        <v>16.72727272727273</v>
      </c>
      <c r="O26" s="126">
        <f t="shared" ref="O26" si="30">L26/I26*100</f>
        <v>83.27272727272728</v>
      </c>
      <c r="P26" s="123">
        <f t="shared" ref="P26" si="31">SUM(R26:S26)</f>
        <v>0</v>
      </c>
      <c r="Q26" s="123">
        <f t="shared" si="6"/>
        <v>0</v>
      </c>
      <c r="R26" s="124">
        <v>0</v>
      </c>
      <c r="S26" s="124">
        <v>0</v>
      </c>
      <c r="T26" s="124">
        <v>0</v>
      </c>
      <c r="U26" s="126">
        <v>0</v>
      </c>
      <c r="V26" s="126">
        <v>0</v>
      </c>
      <c r="W26" s="126">
        <v>0</v>
      </c>
      <c r="X26" s="133" t="s">
        <v>74</v>
      </c>
      <c r="Y26" s="129" t="s">
        <v>64</v>
      </c>
      <c r="Z26" s="174">
        <v>1</v>
      </c>
      <c r="AA26" s="174">
        <v>0</v>
      </c>
      <c r="AB26" s="131" t="s">
        <v>178</v>
      </c>
    </row>
    <row r="27" spans="1:28" s="8" customFormat="1" ht="41.25" customHeight="1" x14ac:dyDescent="0.2">
      <c r="A27" s="186"/>
      <c r="B27" s="245"/>
      <c r="C27" s="132">
        <v>11</v>
      </c>
      <c r="D27" s="132">
        <v>2340381490</v>
      </c>
      <c r="E27" s="132">
        <v>851</v>
      </c>
      <c r="F27" s="133" t="s">
        <v>93</v>
      </c>
      <c r="G27" s="134" t="s">
        <v>199</v>
      </c>
      <c r="H27" s="122" t="s">
        <v>200</v>
      </c>
      <c r="I27" s="123">
        <f t="shared" ref="I27" si="32">SUM(J27:L27)</f>
        <v>165</v>
      </c>
      <c r="J27" s="124">
        <v>0</v>
      </c>
      <c r="K27" s="124">
        <v>28.2</v>
      </c>
      <c r="L27" s="124">
        <v>136.80000000000001</v>
      </c>
      <c r="M27" s="126">
        <f t="shared" ref="M27" si="33">J27/I27*100</f>
        <v>0</v>
      </c>
      <c r="N27" s="126">
        <f t="shared" ref="N27" si="34">K27/I27*100</f>
        <v>17.09090909090909</v>
      </c>
      <c r="O27" s="126">
        <f t="shared" ref="O27" si="35">L27/I27*100</f>
        <v>82.909090909090921</v>
      </c>
      <c r="P27" s="123">
        <f t="shared" ref="P27" si="36">SUM(R27:S27)</f>
        <v>0</v>
      </c>
      <c r="Q27" s="123">
        <f t="shared" si="6"/>
        <v>0</v>
      </c>
      <c r="R27" s="124">
        <v>0</v>
      </c>
      <c r="S27" s="124">
        <v>0</v>
      </c>
      <c r="T27" s="124">
        <v>0</v>
      </c>
      <c r="U27" s="126">
        <v>0</v>
      </c>
      <c r="V27" s="126">
        <v>0</v>
      </c>
      <c r="W27" s="126">
        <v>0</v>
      </c>
      <c r="X27" s="133" t="s">
        <v>74</v>
      </c>
      <c r="Y27" s="129" t="s">
        <v>64</v>
      </c>
      <c r="Z27" s="174">
        <v>1</v>
      </c>
      <c r="AA27" s="174">
        <v>0</v>
      </c>
      <c r="AB27" s="131" t="s">
        <v>178</v>
      </c>
    </row>
    <row r="28" spans="1:28" s="8" customFormat="1" ht="42" customHeight="1" x14ac:dyDescent="0.2">
      <c r="A28" s="186"/>
      <c r="B28" s="245"/>
      <c r="C28" s="132">
        <v>12</v>
      </c>
      <c r="D28" s="132">
        <v>2340381490</v>
      </c>
      <c r="E28" s="132">
        <v>851</v>
      </c>
      <c r="F28" s="133" t="s">
        <v>94</v>
      </c>
      <c r="G28" s="134" t="s">
        <v>201</v>
      </c>
      <c r="H28" s="122" t="s">
        <v>198</v>
      </c>
      <c r="I28" s="123">
        <f t="shared" ref="I28" si="37">SUM(J28:L28)</f>
        <v>165</v>
      </c>
      <c r="J28" s="124">
        <v>0</v>
      </c>
      <c r="K28" s="124">
        <v>27.1</v>
      </c>
      <c r="L28" s="124">
        <v>137.9</v>
      </c>
      <c r="M28" s="126">
        <f t="shared" ref="M28" si="38">J28/I28*100</f>
        <v>0</v>
      </c>
      <c r="N28" s="126">
        <f t="shared" ref="N28" si="39">K28/I28*100</f>
        <v>16.424242424242426</v>
      </c>
      <c r="O28" s="126">
        <f t="shared" ref="O28" si="40">L28/I28*100</f>
        <v>83.575757575757578</v>
      </c>
      <c r="P28" s="123">
        <f t="shared" ref="P28" si="41">SUM(R28:S28)</f>
        <v>0</v>
      </c>
      <c r="Q28" s="123">
        <f t="shared" si="6"/>
        <v>0</v>
      </c>
      <c r="R28" s="124">
        <v>0</v>
      </c>
      <c r="S28" s="124">
        <v>0</v>
      </c>
      <c r="T28" s="124">
        <v>0</v>
      </c>
      <c r="U28" s="126">
        <v>0</v>
      </c>
      <c r="V28" s="126">
        <v>0</v>
      </c>
      <c r="W28" s="126">
        <v>0</v>
      </c>
      <c r="X28" s="133" t="s">
        <v>74</v>
      </c>
      <c r="Y28" s="129" t="s">
        <v>64</v>
      </c>
      <c r="Z28" s="174">
        <v>1</v>
      </c>
      <c r="AA28" s="174">
        <v>0</v>
      </c>
      <c r="AB28" s="131" t="s">
        <v>178</v>
      </c>
    </row>
    <row r="29" spans="1:28" s="8" customFormat="1" ht="46.5" customHeight="1" x14ac:dyDescent="0.2">
      <c r="A29" s="186"/>
      <c r="B29" s="245"/>
      <c r="C29" s="132">
        <v>13</v>
      </c>
      <c r="D29" s="132">
        <v>2340381490</v>
      </c>
      <c r="E29" s="132">
        <v>851</v>
      </c>
      <c r="F29" s="133" t="s">
        <v>95</v>
      </c>
      <c r="G29" s="134" t="s">
        <v>202</v>
      </c>
      <c r="H29" s="122" t="s">
        <v>196</v>
      </c>
      <c r="I29" s="123">
        <f t="shared" ref="I29" si="42">SUM(J29:L29)</f>
        <v>165</v>
      </c>
      <c r="J29" s="124">
        <v>0</v>
      </c>
      <c r="K29" s="124">
        <v>28.2</v>
      </c>
      <c r="L29" s="124">
        <v>136.80000000000001</v>
      </c>
      <c r="M29" s="126">
        <f t="shared" ref="M29" si="43">J29/I29*100</f>
        <v>0</v>
      </c>
      <c r="N29" s="126">
        <f t="shared" ref="N29" si="44">K29/I29*100</f>
        <v>17.09090909090909</v>
      </c>
      <c r="O29" s="126">
        <f t="shared" ref="O29" si="45">L29/I29*100</f>
        <v>82.909090909090921</v>
      </c>
      <c r="P29" s="123">
        <f t="shared" ref="P29" si="46">SUM(R29:S29)</f>
        <v>0</v>
      </c>
      <c r="Q29" s="123">
        <f t="shared" si="6"/>
        <v>0</v>
      </c>
      <c r="R29" s="124">
        <v>0</v>
      </c>
      <c r="S29" s="124">
        <v>0</v>
      </c>
      <c r="T29" s="124">
        <v>0</v>
      </c>
      <c r="U29" s="126">
        <v>0</v>
      </c>
      <c r="V29" s="126">
        <v>0</v>
      </c>
      <c r="W29" s="126">
        <v>0</v>
      </c>
      <c r="X29" s="133" t="s">
        <v>74</v>
      </c>
      <c r="Y29" s="129" t="s">
        <v>64</v>
      </c>
      <c r="Z29" s="174">
        <v>1</v>
      </c>
      <c r="AA29" s="174">
        <v>0</v>
      </c>
      <c r="AB29" s="131" t="s">
        <v>178</v>
      </c>
    </row>
    <row r="30" spans="1:28" s="8" customFormat="1" ht="42.75" customHeight="1" x14ac:dyDescent="0.2">
      <c r="A30" s="186"/>
      <c r="B30" s="245"/>
      <c r="C30" s="132">
        <v>14</v>
      </c>
      <c r="D30" s="132">
        <v>2340381490</v>
      </c>
      <c r="E30" s="132">
        <v>851</v>
      </c>
      <c r="F30" s="133" t="s">
        <v>96</v>
      </c>
      <c r="G30" s="134" t="s">
        <v>203</v>
      </c>
      <c r="H30" s="122" t="s">
        <v>204</v>
      </c>
      <c r="I30" s="123">
        <f t="shared" ref="I30" si="47">SUM(J30:L30)</f>
        <v>165</v>
      </c>
      <c r="J30" s="124">
        <v>0</v>
      </c>
      <c r="K30" s="124">
        <v>28.2</v>
      </c>
      <c r="L30" s="124">
        <v>136.80000000000001</v>
      </c>
      <c r="M30" s="126">
        <f t="shared" ref="M30" si="48">J30/I30*100</f>
        <v>0</v>
      </c>
      <c r="N30" s="126">
        <f t="shared" ref="N30" si="49">K30/I30*100</f>
        <v>17.09090909090909</v>
      </c>
      <c r="O30" s="126">
        <f t="shared" ref="O30" si="50">L30/I30*100</f>
        <v>82.909090909090921</v>
      </c>
      <c r="P30" s="123">
        <f t="shared" ref="P30" si="51">SUM(R30:S30)</f>
        <v>0</v>
      </c>
      <c r="Q30" s="123">
        <f t="shared" si="6"/>
        <v>0</v>
      </c>
      <c r="R30" s="124">
        <v>0</v>
      </c>
      <c r="S30" s="124">
        <v>0</v>
      </c>
      <c r="T30" s="124">
        <v>0</v>
      </c>
      <c r="U30" s="126">
        <v>0</v>
      </c>
      <c r="V30" s="126">
        <v>0</v>
      </c>
      <c r="W30" s="126">
        <v>0</v>
      </c>
      <c r="X30" s="133" t="s">
        <v>74</v>
      </c>
      <c r="Y30" s="129" t="s">
        <v>64</v>
      </c>
      <c r="Z30" s="174">
        <v>1</v>
      </c>
      <c r="AA30" s="174">
        <v>0</v>
      </c>
      <c r="AB30" s="131" t="s">
        <v>178</v>
      </c>
    </row>
    <row r="31" spans="1:28" s="8" customFormat="1" ht="42" customHeight="1" x14ac:dyDescent="0.2">
      <c r="A31" s="186"/>
      <c r="B31" s="245"/>
      <c r="C31" s="132">
        <v>15</v>
      </c>
      <c r="D31" s="132">
        <v>2340381490</v>
      </c>
      <c r="E31" s="132">
        <v>851</v>
      </c>
      <c r="F31" s="133" t="s">
        <v>97</v>
      </c>
      <c r="G31" s="134" t="s">
        <v>205</v>
      </c>
      <c r="H31" s="122" t="s">
        <v>206</v>
      </c>
      <c r="I31" s="123">
        <f t="shared" ref="I31:I39" si="52">SUM(J31:L31)</f>
        <v>165</v>
      </c>
      <c r="J31" s="124">
        <v>0</v>
      </c>
      <c r="K31" s="124">
        <v>28.2</v>
      </c>
      <c r="L31" s="124">
        <v>136.80000000000001</v>
      </c>
      <c r="M31" s="126">
        <f t="shared" ref="M31:M39" si="53">J31/I31*100</f>
        <v>0</v>
      </c>
      <c r="N31" s="126">
        <f t="shared" ref="N31:N39" si="54">K31/I31*100</f>
        <v>17.09090909090909</v>
      </c>
      <c r="O31" s="126">
        <f t="shared" ref="O31:O39" si="55">L31/I31*100</f>
        <v>82.909090909090921</v>
      </c>
      <c r="P31" s="123">
        <f t="shared" ref="P31:P39" si="56">SUM(R31:S31)</f>
        <v>0</v>
      </c>
      <c r="Q31" s="123">
        <f t="shared" si="6"/>
        <v>0</v>
      </c>
      <c r="R31" s="124">
        <v>0</v>
      </c>
      <c r="S31" s="124">
        <v>0</v>
      </c>
      <c r="T31" s="124">
        <v>0</v>
      </c>
      <c r="U31" s="126">
        <v>0</v>
      </c>
      <c r="V31" s="126">
        <v>0</v>
      </c>
      <c r="W31" s="126">
        <v>0</v>
      </c>
      <c r="X31" s="133" t="s">
        <v>74</v>
      </c>
      <c r="Y31" s="129" t="s">
        <v>64</v>
      </c>
      <c r="Z31" s="174">
        <v>1</v>
      </c>
      <c r="AA31" s="174">
        <v>0</v>
      </c>
      <c r="AB31" s="131" t="s">
        <v>178</v>
      </c>
    </row>
    <row r="32" spans="1:28" s="8" customFormat="1" ht="44.25" customHeight="1" x14ac:dyDescent="0.2">
      <c r="A32" s="186"/>
      <c r="B32" s="245"/>
      <c r="C32" s="132">
        <v>16</v>
      </c>
      <c r="D32" s="132">
        <v>2340381490</v>
      </c>
      <c r="E32" s="132">
        <v>851</v>
      </c>
      <c r="F32" s="133" t="s">
        <v>98</v>
      </c>
      <c r="G32" s="134" t="s">
        <v>207</v>
      </c>
      <c r="H32" s="122" t="s">
        <v>208</v>
      </c>
      <c r="I32" s="123">
        <f t="shared" si="52"/>
        <v>165</v>
      </c>
      <c r="J32" s="124">
        <v>0</v>
      </c>
      <c r="K32" s="124">
        <v>27.6</v>
      </c>
      <c r="L32" s="124">
        <v>137.4</v>
      </c>
      <c r="M32" s="126">
        <f t="shared" si="53"/>
        <v>0</v>
      </c>
      <c r="N32" s="126">
        <f t="shared" si="54"/>
        <v>16.72727272727273</v>
      </c>
      <c r="O32" s="126">
        <f t="shared" si="55"/>
        <v>83.27272727272728</v>
      </c>
      <c r="P32" s="123">
        <f t="shared" si="56"/>
        <v>0</v>
      </c>
      <c r="Q32" s="123">
        <f t="shared" si="6"/>
        <v>0</v>
      </c>
      <c r="R32" s="124">
        <v>0</v>
      </c>
      <c r="S32" s="124">
        <v>0</v>
      </c>
      <c r="T32" s="124">
        <v>0</v>
      </c>
      <c r="U32" s="126">
        <v>0</v>
      </c>
      <c r="V32" s="126">
        <v>0</v>
      </c>
      <c r="W32" s="126">
        <v>0</v>
      </c>
      <c r="X32" s="133" t="s">
        <v>74</v>
      </c>
      <c r="Y32" s="129" t="s">
        <v>64</v>
      </c>
      <c r="Z32" s="174">
        <v>1</v>
      </c>
      <c r="AA32" s="174">
        <v>0</v>
      </c>
      <c r="AB32" s="131" t="s">
        <v>178</v>
      </c>
    </row>
    <row r="33" spans="1:28" s="8" customFormat="1" ht="38.25" x14ac:dyDescent="0.2">
      <c r="A33" s="186"/>
      <c r="B33" s="245"/>
      <c r="C33" s="132">
        <v>17</v>
      </c>
      <c r="D33" s="132">
        <v>2340381490</v>
      </c>
      <c r="E33" s="132">
        <v>851</v>
      </c>
      <c r="F33" s="133" t="s">
        <v>209</v>
      </c>
      <c r="G33" s="134" t="s">
        <v>210</v>
      </c>
      <c r="H33" s="122" t="s">
        <v>211</v>
      </c>
      <c r="I33" s="123">
        <f t="shared" si="52"/>
        <v>165</v>
      </c>
      <c r="J33" s="124">
        <v>0</v>
      </c>
      <c r="K33" s="124">
        <v>27.6</v>
      </c>
      <c r="L33" s="124">
        <v>137.4</v>
      </c>
      <c r="M33" s="126">
        <f t="shared" si="53"/>
        <v>0</v>
      </c>
      <c r="N33" s="126">
        <f t="shared" si="54"/>
        <v>16.72727272727273</v>
      </c>
      <c r="O33" s="126">
        <f t="shared" si="55"/>
        <v>83.27272727272728</v>
      </c>
      <c r="P33" s="123">
        <f t="shared" si="56"/>
        <v>0</v>
      </c>
      <c r="Q33" s="123">
        <f t="shared" si="6"/>
        <v>0</v>
      </c>
      <c r="R33" s="124">
        <v>0</v>
      </c>
      <c r="S33" s="124">
        <v>0</v>
      </c>
      <c r="T33" s="124">
        <v>0</v>
      </c>
      <c r="U33" s="126">
        <v>0</v>
      </c>
      <c r="V33" s="126">
        <v>0</v>
      </c>
      <c r="W33" s="126">
        <v>0</v>
      </c>
      <c r="X33" s="133" t="s">
        <v>74</v>
      </c>
      <c r="Y33" s="129" t="s">
        <v>64</v>
      </c>
      <c r="Z33" s="174">
        <v>1</v>
      </c>
      <c r="AA33" s="174">
        <v>0</v>
      </c>
      <c r="AB33" s="131" t="s">
        <v>178</v>
      </c>
    </row>
    <row r="34" spans="1:28" s="8" customFormat="1" ht="38.25" x14ac:dyDescent="0.2">
      <c r="A34" s="186"/>
      <c r="B34" s="245"/>
      <c r="C34" s="132">
        <v>18</v>
      </c>
      <c r="D34" s="132">
        <v>2340381490</v>
      </c>
      <c r="E34" s="132">
        <v>851</v>
      </c>
      <c r="F34" s="133" t="s">
        <v>99</v>
      </c>
      <c r="G34" s="134" t="s">
        <v>212</v>
      </c>
      <c r="H34" s="122" t="s">
        <v>213</v>
      </c>
      <c r="I34" s="123">
        <f t="shared" si="52"/>
        <v>165</v>
      </c>
      <c r="J34" s="124">
        <v>0</v>
      </c>
      <c r="K34" s="124">
        <v>28.2</v>
      </c>
      <c r="L34" s="124">
        <v>136.80000000000001</v>
      </c>
      <c r="M34" s="126">
        <f t="shared" si="53"/>
        <v>0</v>
      </c>
      <c r="N34" s="126">
        <f t="shared" si="54"/>
        <v>17.09090909090909</v>
      </c>
      <c r="O34" s="126">
        <f t="shared" si="55"/>
        <v>82.909090909090921</v>
      </c>
      <c r="P34" s="123">
        <f t="shared" si="56"/>
        <v>0</v>
      </c>
      <c r="Q34" s="123">
        <f t="shared" si="6"/>
        <v>0</v>
      </c>
      <c r="R34" s="124">
        <v>0</v>
      </c>
      <c r="S34" s="124">
        <v>0</v>
      </c>
      <c r="T34" s="124">
        <v>0</v>
      </c>
      <c r="U34" s="126">
        <v>0</v>
      </c>
      <c r="V34" s="126">
        <v>0</v>
      </c>
      <c r="W34" s="126">
        <v>0</v>
      </c>
      <c r="X34" s="133" t="s">
        <v>74</v>
      </c>
      <c r="Y34" s="129" t="s">
        <v>64</v>
      </c>
      <c r="Z34" s="174">
        <v>1</v>
      </c>
      <c r="AA34" s="174">
        <v>0</v>
      </c>
      <c r="AB34" s="131" t="s">
        <v>178</v>
      </c>
    </row>
    <row r="35" spans="1:28" s="8" customFormat="1" ht="54.75" customHeight="1" x14ac:dyDescent="0.2">
      <c r="A35" s="186"/>
      <c r="B35" s="245"/>
      <c r="C35" s="132">
        <v>19</v>
      </c>
      <c r="D35" s="132">
        <v>2340381490</v>
      </c>
      <c r="E35" s="132">
        <v>851</v>
      </c>
      <c r="F35" s="133" t="s">
        <v>214</v>
      </c>
      <c r="G35" s="134" t="s">
        <v>215</v>
      </c>
      <c r="H35" s="122" t="s">
        <v>216</v>
      </c>
      <c r="I35" s="123">
        <f t="shared" si="52"/>
        <v>210</v>
      </c>
      <c r="J35" s="124">
        <v>0</v>
      </c>
      <c r="K35" s="124">
        <v>35.200000000000003</v>
      </c>
      <c r="L35" s="124">
        <v>174.8</v>
      </c>
      <c r="M35" s="126">
        <f t="shared" si="53"/>
        <v>0</v>
      </c>
      <c r="N35" s="126">
        <f t="shared" si="54"/>
        <v>16.761904761904763</v>
      </c>
      <c r="O35" s="126">
        <f t="shared" si="55"/>
        <v>83.238095238095241</v>
      </c>
      <c r="P35" s="123">
        <f t="shared" si="56"/>
        <v>0</v>
      </c>
      <c r="Q35" s="123">
        <f t="shared" si="6"/>
        <v>0</v>
      </c>
      <c r="R35" s="124">
        <v>0</v>
      </c>
      <c r="S35" s="124">
        <v>0</v>
      </c>
      <c r="T35" s="124">
        <v>0</v>
      </c>
      <c r="U35" s="126">
        <v>0</v>
      </c>
      <c r="V35" s="126">
        <v>0</v>
      </c>
      <c r="W35" s="126">
        <v>0</v>
      </c>
      <c r="X35" s="133" t="s">
        <v>74</v>
      </c>
      <c r="Y35" s="129" t="s">
        <v>64</v>
      </c>
      <c r="Z35" s="174">
        <v>1</v>
      </c>
      <c r="AA35" s="174">
        <v>0</v>
      </c>
      <c r="AB35" s="131" t="s">
        <v>178</v>
      </c>
    </row>
    <row r="36" spans="1:28" s="8" customFormat="1" ht="53.25" customHeight="1" x14ac:dyDescent="0.2">
      <c r="A36" s="186"/>
      <c r="B36" s="245"/>
      <c r="C36" s="132">
        <v>20</v>
      </c>
      <c r="D36" s="132">
        <v>2340381490</v>
      </c>
      <c r="E36" s="132">
        <v>851</v>
      </c>
      <c r="F36" s="133" t="s">
        <v>217</v>
      </c>
      <c r="G36" s="134" t="s">
        <v>218</v>
      </c>
      <c r="H36" s="122" t="s">
        <v>189</v>
      </c>
      <c r="I36" s="123">
        <f t="shared" si="52"/>
        <v>200</v>
      </c>
      <c r="J36" s="124">
        <v>0</v>
      </c>
      <c r="K36" s="124">
        <v>34.200000000000003</v>
      </c>
      <c r="L36" s="124">
        <v>165.8</v>
      </c>
      <c r="M36" s="126">
        <f t="shared" si="53"/>
        <v>0</v>
      </c>
      <c r="N36" s="126">
        <f t="shared" si="54"/>
        <v>17.100000000000001</v>
      </c>
      <c r="O36" s="126">
        <f t="shared" si="55"/>
        <v>82.9</v>
      </c>
      <c r="P36" s="123">
        <f t="shared" si="56"/>
        <v>0</v>
      </c>
      <c r="Q36" s="123">
        <f t="shared" si="6"/>
        <v>0</v>
      </c>
      <c r="R36" s="124">
        <v>0</v>
      </c>
      <c r="S36" s="124">
        <v>0</v>
      </c>
      <c r="T36" s="124">
        <v>0</v>
      </c>
      <c r="U36" s="126">
        <v>0</v>
      </c>
      <c r="V36" s="126">
        <v>0</v>
      </c>
      <c r="W36" s="126">
        <v>0</v>
      </c>
      <c r="X36" s="133" t="s">
        <v>74</v>
      </c>
      <c r="Y36" s="129" t="s">
        <v>64</v>
      </c>
      <c r="Z36" s="174">
        <v>2</v>
      </c>
      <c r="AA36" s="174">
        <v>0</v>
      </c>
      <c r="AB36" s="131" t="s">
        <v>178</v>
      </c>
    </row>
    <row r="37" spans="1:28" s="8" customFormat="1" ht="54" customHeight="1" x14ac:dyDescent="0.2">
      <c r="A37" s="186"/>
      <c r="B37" s="245"/>
      <c r="C37" s="132">
        <v>21</v>
      </c>
      <c r="D37" s="132">
        <v>2340381490</v>
      </c>
      <c r="E37" s="132">
        <v>851</v>
      </c>
      <c r="F37" s="133" t="s">
        <v>219</v>
      </c>
      <c r="G37" s="134" t="s">
        <v>220</v>
      </c>
      <c r="H37" s="122" t="s">
        <v>177</v>
      </c>
      <c r="I37" s="123">
        <f t="shared" si="52"/>
        <v>200</v>
      </c>
      <c r="J37" s="124">
        <v>0</v>
      </c>
      <c r="K37" s="124">
        <v>32.799999999999997</v>
      </c>
      <c r="L37" s="124">
        <v>167.2</v>
      </c>
      <c r="M37" s="126">
        <f t="shared" si="53"/>
        <v>0</v>
      </c>
      <c r="N37" s="126">
        <f t="shared" si="54"/>
        <v>16.399999999999999</v>
      </c>
      <c r="O37" s="126">
        <f t="shared" si="55"/>
        <v>83.6</v>
      </c>
      <c r="P37" s="123">
        <f t="shared" si="56"/>
        <v>0</v>
      </c>
      <c r="Q37" s="123">
        <f t="shared" si="6"/>
        <v>0</v>
      </c>
      <c r="R37" s="124">
        <v>0</v>
      </c>
      <c r="S37" s="124">
        <v>0</v>
      </c>
      <c r="T37" s="124">
        <v>0</v>
      </c>
      <c r="U37" s="126">
        <v>0</v>
      </c>
      <c r="V37" s="126">
        <v>0</v>
      </c>
      <c r="W37" s="126">
        <v>0</v>
      </c>
      <c r="X37" s="133" t="s">
        <v>74</v>
      </c>
      <c r="Y37" s="129" t="s">
        <v>64</v>
      </c>
      <c r="Z37" s="174">
        <v>2</v>
      </c>
      <c r="AA37" s="174">
        <v>0</v>
      </c>
      <c r="AB37" s="131" t="s">
        <v>178</v>
      </c>
    </row>
    <row r="38" spans="1:28" s="8" customFormat="1" ht="54.75" customHeight="1" x14ac:dyDescent="0.2">
      <c r="A38" s="187"/>
      <c r="B38" s="246"/>
      <c r="C38" s="132">
        <v>22</v>
      </c>
      <c r="D38" s="132">
        <v>2340381490</v>
      </c>
      <c r="E38" s="132">
        <v>851</v>
      </c>
      <c r="F38" s="133" t="s">
        <v>221</v>
      </c>
      <c r="G38" s="134" t="s">
        <v>222</v>
      </c>
      <c r="H38" s="122" t="s">
        <v>196</v>
      </c>
      <c r="I38" s="123">
        <f t="shared" si="52"/>
        <v>200</v>
      </c>
      <c r="J38" s="124">
        <v>0</v>
      </c>
      <c r="K38" s="124">
        <v>34.200000000000003</v>
      </c>
      <c r="L38" s="124">
        <v>165.8</v>
      </c>
      <c r="M38" s="126">
        <f t="shared" si="53"/>
        <v>0</v>
      </c>
      <c r="N38" s="126">
        <f t="shared" si="54"/>
        <v>17.100000000000001</v>
      </c>
      <c r="O38" s="126">
        <f t="shared" si="55"/>
        <v>82.9</v>
      </c>
      <c r="P38" s="123">
        <f t="shared" si="56"/>
        <v>0</v>
      </c>
      <c r="Q38" s="123">
        <f t="shared" si="6"/>
        <v>0</v>
      </c>
      <c r="R38" s="124">
        <v>0</v>
      </c>
      <c r="S38" s="124">
        <v>0</v>
      </c>
      <c r="T38" s="124">
        <v>0</v>
      </c>
      <c r="U38" s="126">
        <v>0</v>
      </c>
      <c r="V38" s="126">
        <v>0</v>
      </c>
      <c r="W38" s="126">
        <v>0</v>
      </c>
      <c r="X38" s="133" t="s">
        <v>74</v>
      </c>
      <c r="Y38" s="129" t="s">
        <v>64</v>
      </c>
      <c r="Z38" s="174">
        <v>2</v>
      </c>
      <c r="AA38" s="174">
        <v>0</v>
      </c>
      <c r="AB38" s="131" t="s">
        <v>178</v>
      </c>
    </row>
    <row r="39" spans="1:28" s="8" customFormat="1" ht="43.5" customHeight="1" x14ac:dyDescent="0.2">
      <c r="A39" s="186" t="s">
        <v>78</v>
      </c>
      <c r="B39" s="245" t="s">
        <v>228</v>
      </c>
      <c r="C39" s="132">
        <v>1</v>
      </c>
      <c r="D39" s="132">
        <v>2340381490</v>
      </c>
      <c r="E39" s="132">
        <v>851</v>
      </c>
      <c r="F39" s="133" t="s">
        <v>5</v>
      </c>
      <c r="G39" s="134" t="s">
        <v>223</v>
      </c>
      <c r="H39" s="122" t="s">
        <v>224</v>
      </c>
      <c r="I39" s="123">
        <f t="shared" si="52"/>
        <v>100</v>
      </c>
      <c r="J39" s="124">
        <v>0</v>
      </c>
      <c r="K39" s="124">
        <v>17.100000000000001</v>
      </c>
      <c r="L39" s="124">
        <v>82.9</v>
      </c>
      <c r="M39" s="126">
        <f t="shared" si="53"/>
        <v>0</v>
      </c>
      <c r="N39" s="126">
        <f t="shared" si="54"/>
        <v>17.100000000000001</v>
      </c>
      <c r="O39" s="126">
        <f t="shared" si="55"/>
        <v>82.9</v>
      </c>
      <c r="P39" s="123">
        <f t="shared" si="56"/>
        <v>17.100000000000001</v>
      </c>
      <c r="Q39" s="123">
        <f t="shared" si="6"/>
        <v>100</v>
      </c>
      <c r="R39" s="124">
        <v>0</v>
      </c>
      <c r="S39" s="124">
        <v>17.100000000000001</v>
      </c>
      <c r="T39" s="124">
        <v>82.9</v>
      </c>
      <c r="U39" s="126">
        <v>0</v>
      </c>
      <c r="V39" s="126">
        <f>S39/Q39*100</f>
        <v>17.100000000000001</v>
      </c>
      <c r="W39" s="126">
        <f>T39/Q39*100</f>
        <v>82.9</v>
      </c>
      <c r="X39" s="133" t="s">
        <v>74</v>
      </c>
      <c r="Y39" s="129" t="s">
        <v>64</v>
      </c>
      <c r="Z39" s="174">
        <v>1</v>
      </c>
      <c r="AA39" s="174">
        <v>1</v>
      </c>
      <c r="AB39" s="131"/>
    </row>
    <row r="40" spans="1:28" s="8" customFormat="1" ht="87.75" customHeight="1" x14ac:dyDescent="0.2">
      <c r="A40" s="187"/>
      <c r="B40" s="246"/>
      <c r="C40" s="132">
        <v>2</v>
      </c>
      <c r="D40" s="132">
        <v>2340381490</v>
      </c>
      <c r="E40" s="132">
        <v>851</v>
      </c>
      <c r="F40" s="133" t="s">
        <v>51</v>
      </c>
      <c r="G40" s="134" t="s">
        <v>225</v>
      </c>
      <c r="H40" s="122" t="s">
        <v>229</v>
      </c>
      <c r="I40" s="123">
        <f t="shared" ref="I40:I44" si="57">SUM(J40:L40)</f>
        <v>200.2</v>
      </c>
      <c r="J40" s="124">
        <v>0</v>
      </c>
      <c r="K40" s="124">
        <v>32.799999999999997</v>
      </c>
      <c r="L40" s="124">
        <v>167.4</v>
      </c>
      <c r="M40" s="126">
        <f t="shared" ref="M40:M44" si="58">J40/I40*100</f>
        <v>0</v>
      </c>
      <c r="N40" s="126">
        <f t="shared" ref="N40:N44" si="59">K40/I40*100</f>
        <v>16.383616383616385</v>
      </c>
      <c r="O40" s="126">
        <f t="shared" ref="O40:O44" si="60">L40/I40*100</f>
        <v>83.616383616383629</v>
      </c>
      <c r="P40" s="123">
        <f t="shared" ref="P40:P44" si="61">SUM(R40:S40)</f>
        <v>0</v>
      </c>
      <c r="Q40" s="123">
        <f t="shared" si="6"/>
        <v>0</v>
      </c>
      <c r="R40" s="124">
        <v>0</v>
      </c>
      <c r="S40" s="124">
        <v>0</v>
      </c>
      <c r="T40" s="124">
        <v>0</v>
      </c>
      <c r="U40" s="126">
        <v>0</v>
      </c>
      <c r="V40" s="126">
        <v>0</v>
      </c>
      <c r="W40" s="126">
        <v>0</v>
      </c>
      <c r="X40" s="133" t="s">
        <v>74</v>
      </c>
      <c r="Y40" s="129" t="s">
        <v>64</v>
      </c>
      <c r="Z40" s="174">
        <v>1</v>
      </c>
      <c r="AA40" s="174">
        <v>0</v>
      </c>
      <c r="AB40" s="131" t="s">
        <v>178</v>
      </c>
    </row>
    <row r="41" spans="1:28" s="8" customFormat="1" ht="41.25" customHeight="1" x14ac:dyDescent="0.2">
      <c r="A41" s="185" t="s">
        <v>85</v>
      </c>
      <c r="B41" s="244" t="s">
        <v>230</v>
      </c>
      <c r="C41" s="132">
        <v>1</v>
      </c>
      <c r="D41" s="132">
        <v>2340381490</v>
      </c>
      <c r="E41" s="132">
        <v>851</v>
      </c>
      <c r="F41" s="133" t="s">
        <v>50</v>
      </c>
      <c r="G41" s="134" t="s">
        <v>179</v>
      </c>
      <c r="H41" s="122" t="s">
        <v>180</v>
      </c>
      <c r="I41" s="123">
        <f t="shared" si="57"/>
        <v>503</v>
      </c>
      <c r="J41" s="124">
        <v>0</v>
      </c>
      <c r="K41" s="124">
        <v>85.9</v>
      </c>
      <c r="L41" s="124">
        <v>417.1</v>
      </c>
      <c r="M41" s="126">
        <f t="shared" si="58"/>
        <v>0</v>
      </c>
      <c r="N41" s="126">
        <f t="shared" si="59"/>
        <v>17.077534791252486</v>
      </c>
      <c r="O41" s="126">
        <f t="shared" si="60"/>
        <v>82.922465208747525</v>
      </c>
      <c r="P41" s="123">
        <f t="shared" si="61"/>
        <v>0</v>
      </c>
      <c r="Q41" s="123">
        <f t="shared" si="6"/>
        <v>0</v>
      </c>
      <c r="R41" s="124">
        <v>0</v>
      </c>
      <c r="S41" s="124">
        <v>0</v>
      </c>
      <c r="T41" s="124">
        <v>0</v>
      </c>
      <c r="U41" s="126">
        <v>0</v>
      </c>
      <c r="V41" s="126">
        <v>0</v>
      </c>
      <c r="W41" s="126">
        <v>0</v>
      </c>
      <c r="X41" s="133" t="s">
        <v>74</v>
      </c>
      <c r="Y41" s="129" t="s">
        <v>64</v>
      </c>
      <c r="Z41" s="174">
        <v>1</v>
      </c>
      <c r="AA41" s="174">
        <v>0</v>
      </c>
      <c r="AB41" s="131" t="s">
        <v>178</v>
      </c>
    </row>
    <row r="42" spans="1:28" s="8" customFormat="1" ht="45" customHeight="1" x14ac:dyDescent="0.2">
      <c r="A42" s="186"/>
      <c r="B42" s="245"/>
      <c r="C42" s="132">
        <v>2</v>
      </c>
      <c r="D42" s="132">
        <v>2340381490</v>
      </c>
      <c r="E42" s="132">
        <v>851</v>
      </c>
      <c r="F42" s="133" t="s">
        <v>231</v>
      </c>
      <c r="G42" s="134" t="s">
        <v>232</v>
      </c>
      <c r="H42" s="122" t="s">
        <v>194</v>
      </c>
      <c r="I42" s="123">
        <f t="shared" si="57"/>
        <v>250</v>
      </c>
      <c r="J42" s="124">
        <v>0</v>
      </c>
      <c r="K42" s="124">
        <v>41.4</v>
      </c>
      <c r="L42" s="124">
        <v>208.6</v>
      </c>
      <c r="M42" s="126">
        <f t="shared" si="58"/>
        <v>0</v>
      </c>
      <c r="N42" s="126">
        <f t="shared" si="59"/>
        <v>16.559999999999999</v>
      </c>
      <c r="O42" s="126">
        <f t="shared" si="60"/>
        <v>83.44</v>
      </c>
      <c r="P42" s="123">
        <f t="shared" si="61"/>
        <v>0</v>
      </c>
      <c r="Q42" s="123">
        <f t="shared" si="6"/>
        <v>0</v>
      </c>
      <c r="R42" s="124">
        <v>0</v>
      </c>
      <c r="S42" s="124">
        <v>0</v>
      </c>
      <c r="T42" s="124">
        <v>0</v>
      </c>
      <c r="U42" s="126">
        <v>0</v>
      </c>
      <c r="V42" s="126">
        <v>0</v>
      </c>
      <c r="W42" s="126">
        <v>0</v>
      </c>
      <c r="X42" s="133" t="s">
        <v>74</v>
      </c>
      <c r="Y42" s="129" t="s">
        <v>64</v>
      </c>
      <c r="Z42" s="174">
        <v>1</v>
      </c>
      <c r="AA42" s="174">
        <v>0</v>
      </c>
      <c r="AB42" s="131" t="s">
        <v>178</v>
      </c>
    </row>
    <row r="43" spans="1:28" s="8" customFormat="1" ht="44.25" customHeight="1" x14ac:dyDescent="0.2">
      <c r="A43" s="186"/>
      <c r="B43" s="245"/>
      <c r="C43" s="132">
        <v>3</v>
      </c>
      <c r="D43" s="132">
        <v>2340381490</v>
      </c>
      <c r="E43" s="132">
        <v>851</v>
      </c>
      <c r="F43" s="133" t="s">
        <v>89</v>
      </c>
      <c r="G43" s="134" t="s">
        <v>233</v>
      </c>
      <c r="H43" s="122" t="s">
        <v>198</v>
      </c>
      <c r="I43" s="123">
        <f t="shared" si="57"/>
        <v>250</v>
      </c>
      <c r="J43" s="124">
        <v>0</v>
      </c>
      <c r="K43" s="124">
        <v>41.8</v>
      </c>
      <c r="L43" s="124">
        <v>208.2</v>
      </c>
      <c r="M43" s="126">
        <f t="shared" si="58"/>
        <v>0</v>
      </c>
      <c r="N43" s="126">
        <f t="shared" si="59"/>
        <v>16.72</v>
      </c>
      <c r="O43" s="126">
        <f t="shared" si="60"/>
        <v>83.28</v>
      </c>
      <c r="P43" s="123">
        <f t="shared" si="61"/>
        <v>0</v>
      </c>
      <c r="Q43" s="123">
        <f t="shared" si="6"/>
        <v>0</v>
      </c>
      <c r="R43" s="124">
        <v>0</v>
      </c>
      <c r="S43" s="124">
        <v>0</v>
      </c>
      <c r="T43" s="124">
        <v>0</v>
      </c>
      <c r="U43" s="126">
        <v>0</v>
      </c>
      <c r="V43" s="126">
        <v>0</v>
      </c>
      <c r="W43" s="126">
        <v>0</v>
      </c>
      <c r="X43" s="133" t="s">
        <v>74</v>
      </c>
      <c r="Y43" s="129" t="s">
        <v>64</v>
      </c>
      <c r="Z43" s="174">
        <v>1</v>
      </c>
      <c r="AA43" s="174">
        <v>0</v>
      </c>
      <c r="AB43" s="131" t="s">
        <v>178</v>
      </c>
    </row>
    <row r="44" spans="1:28" s="8" customFormat="1" ht="49.5" customHeight="1" x14ac:dyDescent="0.2">
      <c r="A44" s="187"/>
      <c r="B44" s="246"/>
      <c r="C44" s="132">
        <v>4</v>
      </c>
      <c r="D44" s="175" t="s">
        <v>235</v>
      </c>
      <c r="E44" s="132">
        <v>851</v>
      </c>
      <c r="F44" s="133" t="s">
        <v>234</v>
      </c>
      <c r="G44" s="134" t="s">
        <v>236</v>
      </c>
      <c r="H44" s="122" t="s">
        <v>180</v>
      </c>
      <c r="I44" s="123">
        <f t="shared" si="57"/>
        <v>627</v>
      </c>
      <c r="J44" s="124">
        <v>0</v>
      </c>
      <c r="K44" s="124">
        <v>107.1</v>
      </c>
      <c r="L44" s="124">
        <v>519.9</v>
      </c>
      <c r="M44" s="126">
        <f t="shared" si="58"/>
        <v>0</v>
      </c>
      <c r="N44" s="126">
        <f t="shared" si="59"/>
        <v>17.081339712918659</v>
      </c>
      <c r="O44" s="126">
        <f t="shared" si="60"/>
        <v>82.918660287081337</v>
      </c>
      <c r="P44" s="123">
        <f t="shared" si="61"/>
        <v>0</v>
      </c>
      <c r="Q44" s="123">
        <f t="shared" si="6"/>
        <v>0</v>
      </c>
      <c r="R44" s="124">
        <v>0</v>
      </c>
      <c r="S44" s="124">
        <v>0</v>
      </c>
      <c r="T44" s="124">
        <v>0</v>
      </c>
      <c r="U44" s="126">
        <v>0</v>
      </c>
      <c r="V44" s="126">
        <v>0</v>
      </c>
      <c r="W44" s="126">
        <v>0</v>
      </c>
      <c r="X44" s="133" t="s">
        <v>74</v>
      </c>
      <c r="Y44" s="129" t="s">
        <v>64</v>
      </c>
      <c r="Z44" s="174">
        <v>1</v>
      </c>
      <c r="AA44" s="174">
        <v>0</v>
      </c>
      <c r="AB44" s="131" t="s">
        <v>178</v>
      </c>
    </row>
    <row r="45" spans="1:28" s="8" customFormat="1" ht="12.75" x14ac:dyDescent="0.2">
      <c r="A45" s="73"/>
      <c r="B45" s="73"/>
      <c r="C45" s="73"/>
      <c r="D45" s="7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x14ac:dyDescent="0.25">
      <c r="A46" s="140" t="s">
        <v>57</v>
      </c>
      <c r="B46" s="80"/>
      <c r="C46" s="80"/>
      <c r="D46" s="80"/>
      <c r="E46" s="80"/>
      <c r="F46" s="80"/>
    </row>
    <row r="47" spans="1:28" x14ac:dyDescent="0.25">
      <c r="A47" s="140" t="s">
        <v>73</v>
      </c>
      <c r="B47" s="80"/>
      <c r="C47" s="80"/>
      <c r="D47" s="80"/>
      <c r="E47" s="80"/>
      <c r="F47" s="80"/>
      <c r="R47" s="22"/>
    </row>
    <row r="48" spans="1:28" x14ac:dyDescent="0.25">
      <c r="A48" s="80"/>
      <c r="B48" s="80"/>
      <c r="C48" s="80"/>
      <c r="D48" s="80"/>
      <c r="E48" s="80"/>
      <c r="F48" s="80"/>
    </row>
    <row r="49" spans="1:6" x14ac:dyDescent="0.25">
      <c r="A49" s="81"/>
      <c r="B49" s="81"/>
      <c r="C49" s="81"/>
      <c r="D49" s="81"/>
      <c r="E49" s="81"/>
      <c r="F49" s="80"/>
    </row>
    <row r="50" spans="1:6" x14ac:dyDescent="0.25">
      <c r="A50" s="81"/>
      <c r="B50" s="81"/>
      <c r="C50" s="81"/>
      <c r="D50" s="81"/>
      <c r="E50" s="3"/>
    </row>
    <row r="51" spans="1:6" x14ac:dyDescent="0.25">
      <c r="A51" s="80"/>
      <c r="B51" s="80"/>
      <c r="C51" s="80"/>
      <c r="D51" s="80"/>
    </row>
    <row r="52" spans="1:6" x14ac:dyDescent="0.25">
      <c r="A52" s="80"/>
      <c r="B52" s="80"/>
      <c r="C52" s="80"/>
      <c r="D52" s="80"/>
    </row>
  </sheetData>
  <mergeCells count="51">
    <mergeCell ref="B17:B38"/>
    <mergeCell ref="A17:A38"/>
    <mergeCell ref="B39:B40"/>
    <mergeCell ref="A39:A40"/>
    <mergeCell ref="B41:B44"/>
    <mergeCell ref="A41:A44"/>
    <mergeCell ref="B10:B14"/>
    <mergeCell ref="A10:A14"/>
    <mergeCell ref="I12:I14"/>
    <mergeCell ref="C7:S7"/>
    <mergeCell ref="K1:L1"/>
    <mergeCell ref="C2:S2"/>
    <mergeCell ref="C3:S3"/>
    <mergeCell ref="C4:S4"/>
    <mergeCell ref="C5:S5"/>
    <mergeCell ref="C8:S8"/>
    <mergeCell ref="G10:H13"/>
    <mergeCell ref="I10:O10"/>
    <mergeCell ref="R12:T12"/>
    <mergeCell ref="C10:C14"/>
    <mergeCell ref="R13:R14"/>
    <mergeCell ref="S13:S14"/>
    <mergeCell ref="C16:F16"/>
    <mergeCell ref="X10:AB10"/>
    <mergeCell ref="I11:L11"/>
    <mergeCell ref="X11:Z12"/>
    <mergeCell ref="J12:L12"/>
    <mergeCell ref="F10:F14"/>
    <mergeCell ref="E10:E14"/>
    <mergeCell ref="D10:D14"/>
    <mergeCell ref="J13:J14"/>
    <mergeCell ref="K13:K14"/>
    <mergeCell ref="L13:L14"/>
    <mergeCell ref="M11:O12"/>
    <mergeCell ref="M13:M14"/>
    <mergeCell ref="N13:N14"/>
    <mergeCell ref="O13:O14"/>
    <mergeCell ref="P10:P14"/>
    <mergeCell ref="Q10:W10"/>
    <mergeCell ref="X13:X14"/>
    <mergeCell ref="Y13:Y14"/>
    <mergeCell ref="T13:T14"/>
    <mergeCell ref="U11:W12"/>
    <mergeCell ref="U13:U14"/>
    <mergeCell ref="V13:V14"/>
    <mergeCell ref="W13:W14"/>
    <mergeCell ref="Z13:Z14"/>
    <mergeCell ref="AA11:AA14"/>
    <mergeCell ref="AB11:AB14"/>
    <mergeCell ref="Q12:Q14"/>
    <mergeCell ref="Q11:T11"/>
  </mergeCells>
  <pageMargins left="0.19685039370078741" right="0.19685039370078741" top="0.19685039370078741" bottom="0.19685039370078741" header="0" footer="0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71"/>
  <sheetViews>
    <sheetView topLeftCell="F1" workbookViewId="0">
      <pane ySplit="1" topLeftCell="A7" activePane="bottomLeft" state="frozen"/>
      <selection pane="bottomLeft" activeCell="Z56" sqref="Z56"/>
    </sheetView>
  </sheetViews>
  <sheetFormatPr defaultColWidth="8.85546875" defaultRowHeight="15" x14ac:dyDescent="0.25"/>
  <cols>
    <col min="1" max="1" width="4.5703125" style="1" customWidth="1"/>
    <col min="2" max="2" width="20.28515625" style="1" customWidth="1"/>
    <col min="3" max="3" width="3.85546875" style="1" customWidth="1"/>
    <col min="4" max="4" width="10.28515625" style="1" customWidth="1"/>
    <col min="5" max="5" width="11" style="1" customWidth="1"/>
    <col min="6" max="6" width="21.42578125" style="1" customWidth="1"/>
    <col min="7" max="7" width="12.28515625" style="1" customWidth="1"/>
    <col min="8" max="8" width="12.85546875" style="1" customWidth="1"/>
    <col min="9" max="9" width="11.7109375" style="1" customWidth="1"/>
    <col min="10" max="10" width="11.7109375" style="1" bestFit="1" customWidth="1"/>
    <col min="11" max="11" width="9.42578125" style="1" customWidth="1"/>
    <col min="12" max="12" width="9.7109375" style="1" customWidth="1"/>
    <col min="13" max="13" width="11.5703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9" style="1" customWidth="1"/>
    <col min="20" max="20" width="8.7109375" style="1" bestFit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5.28515625" style="1" customWidth="1"/>
    <col min="25" max="25" width="9.5703125" style="1" bestFit="1" customWidth="1"/>
    <col min="26" max="26" width="8.28515625" style="1" bestFit="1" customWidth="1"/>
    <col min="27" max="27" width="11" style="1" customWidth="1"/>
    <col min="28" max="28" width="12.28515625" style="1" bestFit="1" customWidth="1"/>
    <col min="29" max="16384" width="8.85546875" style="1"/>
  </cols>
  <sheetData>
    <row r="1" spans="1:28" x14ac:dyDescent="0.25">
      <c r="A1" s="7"/>
      <c r="B1" s="7"/>
      <c r="K1" s="206"/>
      <c r="L1" s="206"/>
    </row>
    <row r="2" spans="1:28" x14ac:dyDescent="0.25">
      <c r="B2" s="10"/>
      <c r="C2" s="207" t="s">
        <v>21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8" x14ac:dyDescent="0.25">
      <c r="B3" s="10"/>
      <c r="C3" s="207" t="s">
        <v>60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8" x14ac:dyDescent="0.25">
      <c r="B4" s="10"/>
      <c r="C4" s="207" t="s">
        <v>103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8" x14ac:dyDescent="0.25">
      <c r="B5" s="10"/>
      <c r="C5" s="207" t="s">
        <v>292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8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28" ht="14.45" customHeight="1" x14ac:dyDescent="0.25">
      <c r="B7" s="11"/>
      <c r="C7" s="205" t="s">
        <v>59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U7" s="22"/>
    </row>
    <row r="8" spans="1:28" ht="14.45" customHeight="1" x14ac:dyDescent="0.25">
      <c r="B8" s="12"/>
      <c r="C8" s="208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1:2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8" s="8" customFormat="1" ht="12.75" customHeight="1" x14ac:dyDescent="0.2">
      <c r="A10" s="226" t="s">
        <v>20</v>
      </c>
      <c r="B10" s="226" t="s">
        <v>69</v>
      </c>
      <c r="C10" s="226" t="s">
        <v>20</v>
      </c>
      <c r="D10" s="226" t="s">
        <v>104</v>
      </c>
      <c r="E10" s="226" t="s">
        <v>105</v>
      </c>
      <c r="F10" s="226" t="s">
        <v>19</v>
      </c>
      <c r="G10" s="229" t="s">
        <v>108</v>
      </c>
      <c r="H10" s="236"/>
      <c r="I10" s="232" t="s">
        <v>18</v>
      </c>
      <c r="J10" s="233"/>
      <c r="K10" s="233"/>
      <c r="L10" s="233"/>
      <c r="M10" s="233"/>
      <c r="N10" s="233"/>
      <c r="O10" s="234"/>
      <c r="P10" s="242" t="s">
        <v>109</v>
      </c>
      <c r="Q10" s="233" t="s">
        <v>17</v>
      </c>
      <c r="R10" s="233"/>
      <c r="S10" s="233"/>
      <c r="T10" s="233"/>
      <c r="U10" s="233"/>
      <c r="V10" s="233"/>
      <c r="W10" s="234"/>
      <c r="X10" s="232" t="s">
        <v>113</v>
      </c>
      <c r="Y10" s="233"/>
      <c r="Z10" s="233"/>
      <c r="AA10" s="233"/>
      <c r="AB10" s="234"/>
    </row>
    <row r="11" spans="1:28" s="8" customFormat="1" ht="29.25" customHeight="1" x14ac:dyDescent="0.2">
      <c r="A11" s="228"/>
      <c r="B11" s="228"/>
      <c r="C11" s="228"/>
      <c r="D11" s="228"/>
      <c r="E11" s="228"/>
      <c r="F11" s="228"/>
      <c r="G11" s="230"/>
      <c r="H11" s="243"/>
      <c r="I11" s="232" t="s">
        <v>62</v>
      </c>
      <c r="J11" s="233"/>
      <c r="K11" s="233"/>
      <c r="L11" s="234"/>
      <c r="M11" s="229" t="s">
        <v>48</v>
      </c>
      <c r="N11" s="235"/>
      <c r="O11" s="236"/>
      <c r="P11" s="242"/>
      <c r="Q11" s="233" t="s">
        <v>62</v>
      </c>
      <c r="R11" s="233"/>
      <c r="S11" s="233"/>
      <c r="T11" s="234"/>
      <c r="U11" s="229" t="s">
        <v>48</v>
      </c>
      <c r="V11" s="235"/>
      <c r="W11" s="236"/>
      <c r="X11" s="229" t="s">
        <v>22</v>
      </c>
      <c r="Y11" s="235"/>
      <c r="Z11" s="236"/>
      <c r="AA11" s="226" t="s">
        <v>15</v>
      </c>
      <c r="AB11" s="226" t="s">
        <v>14</v>
      </c>
    </row>
    <row r="12" spans="1:28" s="8" customFormat="1" ht="12.75" customHeight="1" x14ac:dyDescent="0.2">
      <c r="A12" s="228"/>
      <c r="B12" s="228"/>
      <c r="C12" s="228"/>
      <c r="D12" s="228"/>
      <c r="E12" s="228"/>
      <c r="F12" s="228"/>
      <c r="G12" s="230"/>
      <c r="H12" s="243"/>
      <c r="I12" s="226" t="s">
        <v>11</v>
      </c>
      <c r="J12" s="232" t="s">
        <v>10</v>
      </c>
      <c r="K12" s="233"/>
      <c r="L12" s="234"/>
      <c r="M12" s="231"/>
      <c r="N12" s="237"/>
      <c r="O12" s="238"/>
      <c r="P12" s="242"/>
      <c r="Q12" s="229" t="s">
        <v>10</v>
      </c>
      <c r="R12" s="235"/>
      <c r="S12" s="235"/>
      <c r="T12" s="236"/>
      <c r="U12" s="231"/>
      <c r="V12" s="237"/>
      <c r="W12" s="238"/>
      <c r="X12" s="231"/>
      <c r="Y12" s="237"/>
      <c r="Z12" s="238"/>
      <c r="AA12" s="228"/>
      <c r="AB12" s="228"/>
    </row>
    <row r="13" spans="1:28" s="8" customFormat="1" ht="51" customHeight="1" x14ac:dyDescent="0.2">
      <c r="A13" s="228"/>
      <c r="B13" s="228"/>
      <c r="C13" s="228"/>
      <c r="D13" s="228"/>
      <c r="E13" s="228"/>
      <c r="F13" s="228"/>
      <c r="G13" s="231"/>
      <c r="H13" s="238"/>
      <c r="I13" s="228"/>
      <c r="J13" s="226" t="s">
        <v>118</v>
      </c>
      <c r="K13" s="226" t="s">
        <v>111</v>
      </c>
      <c r="L13" s="226" t="s">
        <v>112</v>
      </c>
      <c r="M13" s="226" t="s">
        <v>118</v>
      </c>
      <c r="N13" s="226" t="s">
        <v>111</v>
      </c>
      <c r="O13" s="226" t="s">
        <v>112</v>
      </c>
      <c r="P13" s="242"/>
      <c r="Q13" s="226" t="s">
        <v>11</v>
      </c>
      <c r="R13" s="226" t="s">
        <v>118</v>
      </c>
      <c r="S13" s="226" t="s">
        <v>111</v>
      </c>
      <c r="T13" s="226" t="s">
        <v>112</v>
      </c>
      <c r="U13" s="226" t="s">
        <v>116</v>
      </c>
      <c r="V13" s="226" t="s">
        <v>111</v>
      </c>
      <c r="W13" s="226" t="s">
        <v>112</v>
      </c>
      <c r="X13" s="226" t="s">
        <v>114</v>
      </c>
      <c r="Y13" s="226" t="s">
        <v>13</v>
      </c>
      <c r="Z13" s="226" t="s">
        <v>12</v>
      </c>
      <c r="AA13" s="228"/>
      <c r="AB13" s="228"/>
    </row>
    <row r="14" spans="1:28" s="8" customFormat="1" ht="38.25" x14ac:dyDescent="0.2">
      <c r="A14" s="227"/>
      <c r="B14" s="227"/>
      <c r="C14" s="227"/>
      <c r="D14" s="227"/>
      <c r="E14" s="227"/>
      <c r="F14" s="227"/>
      <c r="G14" s="41" t="s">
        <v>106</v>
      </c>
      <c r="H14" s="41" t="s">
        <v>107</v>
      </c>
      <c r="I14" s="227"/>
      <c r="J14" s="227"/>
      <c r="K14" s="227"/>
      <c r="L14" s="227"/>
      <c r="M14" s="227"/>
      <c r="N14" s="227"/>
      <c r="O14" s="227"/>
      <c r="P14" s="242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</row>
    <row r="15" spans="1:28" s="8" customFormat="1" ht="12.75" x14ac:dyDescent="0.2">
      <c r="A15" s="40">
        <v>1</v>
      </c>
      <c r="B15" s="40">
        <v>2</v>
      </c>
      <c r="C15" s="40">
        <v>3</v>
      </c>
      <c r="D15" s="95">
        <v>4</v>
      </c>
      <c r="E15" s="95">
        <v>5</v>
      </c>
      <c r="F15" s="40">
        <v>6</v>
      </c>
      <c r="G15" s="40">
        <v>7</v>
      </c>
      <c r="H15" s="40">
        <v>8</v>
      </c>
      <c r="I15" s="40">
        <v>9</v>
      </c>
      <c r="J15" s="40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0">
        <v>16</v>
      </c>
      <c r="Q15" s="95">
        <v>17</v>
      </c>
      <c r="R15" s="40">
        <v>18</v>
      </c>
      <c r="S15" s="40">
        <v>19</v>
      </c>
      <c r="T15" s="40">
        <v>20</v>
      </c>
      <c r="U15" s="40">
        <v>21</v>
      </c>
      <c r="V15" s="40">
        <v>22</v>
      </c>
      <c r="W15" s="40">
        <v>23</v>
      </c>
      <c r="X15" s="40">
        <v>24</v>
      </c>
      <c r="Y15" s="40">
        <v>25</v>
      </c>
      <c r="Z15" s="40">
        <v>26</v>
      </c>
      <c r="AA15" s="40">
        <v>27</v>
      </c>
      <c r="AB15" s="40">
        <v>28</v>
      </c>
    </row>
    <row r="16" spans="1:28" s="8" customFormat="1" ht="90" customHeight="1" x14ac:dyDescent="0.2">
      <c r="A16" s="27"/>
      <c r="B16" s="27"/>
      <c r="C16" s="197" t="s">
        <v>2</v>
      </c>
      <c r="D16" s="198"/>
      <c r="E16" s="198"/>
      <c r="F16" s="199"/>
      <c r="G16" s="24"/>
      <c r="H16" s="24"/>
      <c r="I16" s="47">
        <f>SUM(J16:L16)</f>
        <v>644903.17689</v>
      </c>
      <c r="J16" s="47">
        <f>SUM(J17:J36)</f>
        <v>488907.93974999996</v>
      </c>
      <c r="K16" s="47">
        <f>SUM(K17:K36)</f>
        <v>155483.36300000001</v>
      </c>
      <c r="L16" s="47">
        <f>SUM(L17:L36)</f>
        <v>511.87414000000007</v>
      </c>
      <c r="M16" s="43">
        <f t="shared" ref="M16" si="0">J16/I16*100</f>
        <v>75.811060833615969</v>
      </c>
      <c r="N16" s="43">
        <f t="shared" ref="N16:N17" si="1">K16/I16*100</f>
        <v>24.109566919767328</v>
      </c>
      <c r="O16" s="115">
        <f t="shared" ref="O16" si="2">L16/I16*100</f>
        <v>7.9372246616690109E-2</v>
      </c>
      <c r="P16" s="47">
        <f>R16+S16</f>
        <v>171593.04284000001</v>
      </c>
      <c r="Q16" s="47">
        <f>R16+S16+T16</f>
        <v>181905.17021000001</v>
      </c>
      <c r="R16" s="47">
        <f>SUM(R17:R36)</f>
        <v>154665.00595000002</v>
      </c>
      <c r="S16" s="47">
        <f>SUM(S17:S36)</f>
        <v>16928.036889999999</v>
      </c>
      <c r="T16" s="47">
        <f>SUM(T17:T36)</f>
        <v>10312.12737</v>
      </c>
      <c r="U16" s="43">
        <f>R16/Q16*100</f>
        <v>85.025074202919768</v>
      </c>
      <c r="V16" s="43">
        <f>S16/(SUM(R16:T16))*100</f>
        <v>9.3059679779620694</v>
      </c>
      <c r="W16" s="43">
        <f>T16/(SUM(R16:T16))*100</f>
        <v>5.6689578191181633</v>
      </c>
      <c r="X16" s="116" t="s">
        <v>165</v>
      </c>
      <c r="Y16" s="25" t="s">
        <v>77</v>
      </c>
      <c r="Z16" s="47">
        <f>SUM(Z17:Z36)</f>
        <v>12.8781</v>
      </c>
      <c r="AA16" s="47">
        <f>SUM(AA17:AA36)</f>
        <v>4.8899999999999997</v>
      </c>
      <c r="AB16" s="48" t="s">
        <v>119</v>
      </c>
    </row>
    <row r="17" spans="1:28" s="8" customFormat="1" ht="90.75" customHeight="1" x14ac:dyDescent="0.2">
      <c r="A17" s="185" t="s">
        <v>63</v>
      </c>
      <c r="B17" s="244" t="s">
        <v>289</v>
      </c>
      <c r="C17" s="191">
        <v>1</v>
      </c>
      <c r="D17" s="132" t="s">
        <v>237</v>
      </c>
      <c r="E17" s="191">
        <v>851</v>
      </c>
      <c r="F17" s="257" t="s">
        <v>29</v>
      </c>
      <c r="G17" s="251" t="s">
        <v>121</v>
      </c>
      <c r="H17" s="214" t="s">
        <v>120</v>
      </c>
      <c r="I17" s="123">
        <f>SUM(J17:L17)</f>
        <v>9994.36</v>
      </c>
      <c r="J17" s="124">
        <v>9994.36</v>
      </c>
      <c r="K17" s="124">
        <v>0</v>
      </c>
      <c r="L17" s="142"/>
      <c r="M17" s="126">
        <f>J17/(I17+I18)*100</f>
        <v>72.887393004920526</v>
      </c>
      <c r="N17" s="143">
        <f t="shared" si="1"/>
        <v>0</v>
      </c>
      <c r="O17" s="144"/>
      <c r="P17" s="148">
        <f>SUM(R17:S17)</f>
        <v>3925.9830000000002</v>
      </c>
      <c r="Q17" s="123">
        <f>R17+S17+T17</f>
        <v>3925.9830000000002</v>
      </c>
      <c r="R17" s="124">
        <v>3925.9830000000002</v>
      </c>
      <c r="S17" s="124">
        <v>0</v>
      </c>
      <c r="T17" s="146"/>
      <c r="U17" s="126">
        <f>R17/(Q17+Q18)*100</f>
        <v>83.137094212565913</v>
      </c>
      <c r="V17" s="126">
        <v>0</v>
      </c>
      <c r="W17" s="144"/>
      <c r="X17" s="253" t="s">
        <v>165</v>
      </c>
      <c r="Y17" s="255" t="s">
        <v>77</v>
      </c>
      <c r="Z17" s="247">
        <v>0.2253</v>
      </c>
      <c r="AA17" s="247">
        <v>0.1</v>
      </c>
      <c r="AB17" s="249" t="s">
        <v>119</v>
      </c>
    </row>
    <row r="18" spans="1:28" s="8" customFormat="1" ht="15.75" customHeight="1" x14ac:dyDescent="0.2">
      <c r="A18" s="186"/>
      <c r="B18" s="245"/>
      <c r="C18" s="193"/>
      <c r="D18" s="132" t="s">
        <v>238</v>
      </c>
      <c r="E18" s="193"/>
      <c r="F18" s="258"/>
      <c r="G18" s="252"/>
      <c r="H18" s="216"/>
      <c r="I18" s="123">
        <f>SUM(J18:L18)</f>
        <v>3717.6958</v>
      </c>
      <c r="J18" s="124">
        <v>0</v>
      </c>
      <c r="K18" s="124">
        <v>3712.6860000000001</v>
      </c>
      <c r="L18" s="141">
        <v>5.0098000000000003</v>
      </c>
      <c r="M18" s="126">
        <f t="shared" ref="M18" si="3">J18/I18*100</f>
        <v>0</v>
      </c>
      <c r="N18" s="126">
        <f>K18/(I18+I17)*100</f>
        <v>27.076071262778846</v>
      </c>
      <c r="O18" s="145">
        <f>L18/(I18+I17)*100</f>
        <v>3.6535732300622639E-2</v>
      </c>
      <c r="P18" s="123">
        <f>SUM(R18:S18)</f>
        <v>794.428</v>
      </c>
      <c r="Q18" s="123">
        <f>R18+S18+T18</f>
        <v>796.31700000000001</v>
      </c>
      <c r="R18" s="124">
        <v>0</v>
      </c>
      <c r="S18" s="124">
        <v>794.428</v>
      </c>
      <c r="T18" s="147">
        <v>1.889</v>
      </c>
      <c r="U18" s="126">
        <v>0</v>
      </c>
      <c r="V18" s="126">
        <f>S18/(Q17+Q18)*100</f>
        <v>16.822904093344341</v>
      </c>
      <c r="W18" s="145">
        <f>T18/(Q17+Q18)*100</f>
        <v>4.0001694089744404E-2</v>
      </c>
      <c r="X18" s="254"/>
      <c r="Y18" s="256"/>
      <c r="Z18" s="248"/>
      <c r="AA18" s="248"/>
      <c r="AB18" s="250"/>
    </row>
    <row r="19" spans="1:28" s="8" customFormat="1" ht="78.75" customHeight="1" x14ac:dyDescent="0.2">
      <c r="A19" s="186"/>
      <c r="B19" s="245"/>
      <c r="C19" s="191">
        <v>2</v>
      </c>
      <c r="D19" s="132" t="s">
        <v>237</v>
      </c>
      <c r="E19" s="191">
        <v>851</v>
      </c>
      <c r="F19" s="261" t="s">
        <v>49</v>
      </c>
      <c r="G19" s="251" t="s">
        <v>123</v>
      </c>
      <c r="H19" s="214" t="s">
        <v>122</v>
      </c>
      <c r="I19" s="123">
        <f>SUM(J19:L19)</f>
        <v>51660.351999999999</v>
      </c>
      <c r="J19" s="124">
        <v>51660.351999999999</v>
      </c>
      <c r="K19" s="124">
        <v>0</v>
      </c>
      <c r="L19" s="149"/>
      <c r="M19" s="126">
        <f>J19/(I19+I20)*100</f>
        <v>56.771746853573227</v>
      </c>
      <c r="N19" s="126">
        <f>K19/I19*100</f>
        <v>0</v>
      </c>
      <c r="O19" s="144"/>
      <c r="P19" s="123">
        <f>SUM(R19:S19)</f>
        <v>23810.071</v>
      </c>
      <c r="Q19" s="123">
        <f>R19+S19+T19</f>
        <v>23810.071</v>
      </c>
      <c r="R19" s="124">
        <v>23810.071</v>
      </c>
      <c r="S19" s="124">
        <v>0</v>
      </c>
      <c r="T19" s="146"/>
      <c r="U19" s="126">
        <f>R19/(Q19+Q20)*100</f>
        <v>86.525498127006557</v>
      </c>
      <c r="V19" s="126">
        <f t="shared" ref="V19" si="4">S19/(SUM(R19:T19))*100</f>
        <v>0</v>
      </c>
      <c r="W19" s="144"/>
      <c r="X19" s="253" t="s">
        <v>165</v>
      </c>
      <c r="Y19" s="259" t="s">
        <v>77</v>
      </c>
      <c r="Z19" s="247">
        <v>1.4597</v>
      </c>
      <c r="AA19" s="247">
        <v>1.1299999999999999</v>
      </c>
      <c r="AB19" s="249" t="s">
        <v>119</v>
      </c>
    </row>
    <row r="20" spans="1:28" s="8" customFormat="1" ht="12.75" x14ac:dyDescent="0.2">
      <c r="A20" s="186"/>
      <c r="B20" s="245"/>
      <c r="C20" s="193"/>
      <c r="D20" s="132" t="s">
        <v>238</v>
      </c>
      <c r="E20" s="193"/>
      <c r="F20" s="262"/>
      <c r="G20" s="252"/>
      <c r="H20" s="216"/>
      <c r="I20" s="123">
        <f>J20+K20+L20</f>
        <v>39336.234969999998</v>
      </c>
      <c r="J20" s="124">
        <v>0</v>
      </c>
      <c r="K20" s="124">
        <v>39309.951000000001</v>
      </c>
      <c r="L20" s="147">
        <v>26.28397</v>
      </c>
      <c r="M20" s="126">
        <f>J20/I20*100</f>
        <v>0</v>
      </c>
      <c r="N20" s="126">
        <f>K20/(I20+I19)*100</f>
        <v>43.199368579570802</v>
      </c>
      <c r="O20" s="145">
        <f>L20/(I20+I19)*100</f>
        <v>2.8884566855969414E-2</v>
      </c>
      <c r="P20" s="123">
        <f>R20+S20</f>
        <v>2056.9110000000001</v>
      </c>
      <c r="Q20" s="123">
        <f>R20+S20+T20</f>
        <v>3707.9110000000001</v>
      </c>
      <c r="R20" s="124">
        <v>0</v>
      </c>
      <c r="S20" s="124">
        <v>2056.9110000000001</v>
      </c>
      <c r="T20" s="147">
        <v>1651</v>
      </c>
      <c r="U20" s="126">
        <v>0</v>
      </c>
      <c r="V20" s="126">
        <f>S20/(Q20+Q19)*100</f>
        <v>7.4747886672794541</v>
      </c>
      <c r="W20" s="145">
        <f>T20/(Q19+Q20)*100</f>
        <v>5.999713205713995</v>
      </c>
      <c r="X20" s="254"/>
      <c r="Y20" s="260"/>
      <c r="Z20" s="248"/>
      <c r="AA20" s="248"/>
      <c r="AB20" s="250"/>
    </row>
    <row r="21" spans="1:28" s="8" customFormat="1" ht="79.5" customHeight="1" x14ac:dyDescent="0.2">
      <c r="A21" s="186"/>
      <c r="B21" s="245"/>
      <c r="C21" s="191">
        <v>3</v>
      </c>
      <c r="D21" s="132" t="s">
        <v>237</v>
      </c>
      <c r="E21" s="191">
        <v>851</v>
      </c>
      <c r="F21" s="257" t="s">
        <v>31</v>
      </c>
      <c r="G21" s="251" t="s">
        <v>124</v>
      </c>
      <c r="H21" s="214" t="s">
        <v>122</v>
      </c>
      <c r="I21" s="123">
        <f t="shared" ref="I21:I29" si="5">SUM(J21:L21)</f>
        <v>136287.86600000001</v>
      </c>
      <c r="J21" s="124">
        <v>136287.86600000001</v>
      </c>
      <c r="K21" s="124">
        <v>0</v>
      </c>
      <c r="L21" s="150"/>
      <c r="M21" s="126">
        <f>J21/(I21+I22)*100</f>
        <v>73.669647249895533</v>
      </c>
      <c r="N21" s="126">
        <f t="shared" ref="N21:N58" si="6">K21/I21*100</f>
        <v>0</v>
      </c>
      <c r="O21" s="126"/>
      <c r="P21" s="123">
        <f t="shared" ref="P21:P30" si="7">SUM(R21:S21)</f>
        <v>17955.913</v>
      </c>
      <c r="Q21" s="123">
        <f t="shared" ref="Q21:Q36" si="8">R21+S21+T21</f>
        <v>17955.913</v>
      </c>
      <c r="R21" s="124">
        <v>17955.913</v>
      </c>
      <c r="S21" s="124">
        <v>0</v>
      </c>
      <c r="T21" s="124"/>
      <c r="U21" s="144">
        <f>R21/(Q21+Q22)*100</f>
        <v>94.974730231000862</v>
      </c>
      <c r="V21" s="126">
        <v>0</v>
      </c>
      <c r="W21" s="144"/>
      <c r="X21" s="253" t="s">
        <v>165</v>
      </c>
      <c r="Y21" s="255" t="s">
        <v>77</v>
      </c>
      <c r="Z21" s="247">
        <v>1.6327799999999999</v>
      </c>
      <c r="AA21" s="247">
        <v>0.74</v>
      </c>
      <c r="AB21" s="249" t="s">
        <v>119</v>
      </c>
    </row>
    <row r="22" spans="1:28" s="8" customFormat="1" ht="12.75" x14ac:dyDescent="0.2">
      <c r="A22" s="186"/>
      <c r="B22" s="245"/>
      <c r="C22" s="193"/>
      <c r="D22" s="132" t="s">
        <v>238</v>
      </c>
      <c r="E22" s="193"/>
      <c r="F22" s="258"/>
      <c r="G22" s="252"/>
      <c r="H22" s="216"/>
      <c r="I22" s="123">
        <f>K22+L22</f>
        <v>48710.801820000001</v>
      </c>
      <c r="J22" s="124">
        <v>0</v>
      </c>
      <c r="K22" s="124">
        <v>48651.252</v>
      </c>
      <c r="L22" s="151">
        <v>59.549819999999997</v>
      </c>
      <c r="M22" s="126">
        <v>0</v>
      </c>
      <c r="N22" s="126">
        <f>K22/(I21+I22)*100</f>
        <v>26.298163426418125</v>
      </c>
      <c r="O22" s="126">
        <f>L22/(I21+I22)*100</f>
        <v>3.2189323686341774E-2</v>
      </c>
      <c r="P22" s="123">
        <f t="shared" si="7"/>
        <v>740.67700000000002</v>
      </c>
      <c r="Q22" s="123">
        <f t="shared" si="8"/>
        <v>950.077</v>
      </c>
      <c r="R22" s="124">
        <v>0</v>
      </c>
      <c r="S22" s="124">
        <v>740.67700000000002</v>
      </c>
      <c r="T22" s="124">
        <v>209.4</v>
      </c>
      <c r="U22" s="126">
        <v>0</v>
      </c>
      <c r="V22" s="126">
        <f>S22/(Q21+Q22)*100</f>
        <v>3.9176842894765098</v>
      </c>
      <c r="W22" s="145">
        <f>T22/(Q21+Q22)*100</f>
        <v>1.1075854795226274</v>
      </c>
      <c r="X22" s="254"/>
      <c r="Y22" s="256"/>
      <c r="Z22" s="248"/>
      <c r="AA22" s="248"/>
      <c r="AB22" s="250"/>
    </row>
    <row r="23" spans="1:28" s="8" customFormat="1" ht="78.75" customHeight="1" x14ac:dyDescent="0.2">
      <c r="A23" s="186"/>
      <c r="B23" s="245"/>
      <c r="C23" s="191">
        <v>4</v>
      </c>
      <c r="D23" s="132" t="s">
        <v>237</v>
      </c>
      <c r="E23" s="191">
        <v>851</v>
      </c>
      <c r="F23" s="257" t="s">
        <v>32</v>
      </c>
      <c r="G23" s="251" t="s">
        <v>125</v>
      </c>
      <c r="H23" s="214" t="s">
        <v>126</v>
      </c>
      <c r="I23" s="123">
        <f t="shared" ref="I23" si="9">SUM(J23:L23)</f>
        <v>55046.413840000001</v>
      </c>
      <c r="J23" s="124">
        <v>55046.413840000001</v>
      </c>
      <c r="K23" s="124">
        <v>0</v>
      </c>
      <c r="L23" s="150"/>
      <c r="M23" s="126">
        <f>J23/(I23+I24)*100</f>
        <v>96.06961606857358</v>
      </c>
      <c r="N23" s="126">
        <f t="shared" ref="N23" si="10">K23/I23*100</f>
        <v>0</v>
      </c>
      <c r="O23" s="126">
        <f t="shared" ref="O23" si="11">L23/I23*100</f>
        <v>0</v>
      </c>
      <c r="P23" s="123">
        <f t="shared" ref="P23:P24" si="12">SUM(R23:S23)</f>
        <v>36540.818379999997</v>
      </c>
      <c r="Q23" s="123">
        <f t="shared" si="8"/>
        <v>36540.818379999997</v>
      </c>
      <c r="R23" s="124">
        <v>36540.818379999997</v>
      </c>
      <c r="S23" s="124">
        <v>0</v>
      </c>
      <c r="T23" s="146"/>
      <c r="U23" s="126">
        <f>R23/(Q23+Q24)*100</f>
        <v>94.595174388638242</v>
      </c>
      <c r="V23" s="126">
        <v>0</v>
      </c>
      <c r="W23" s="144"/>
      <c r="X23" s="253" t="s">
        <v>165</v>
      </c>
      <c r="Y23" s="255" t="s">
        <v>77</v>
      </c>
      <c r="Z23" s="247">
        <v>1.1656</v>
      </c>
      <c r="AA23" s="247">
        <v>0.22</v>
      </c>
      <c r="AB23" s="249" t="s">
        <v>119</v>
      </c>
    </row>
    <row r="24" spans="1:28" s="8" customFormat="1" ht="12.75" x14ac:dyDescent="0.2">
      <c r="A24" s="186"/>
      <c r="B24" s="245"/>
      <c r="C24" s="193"/>
      <c r="D24" s="132" t="s">
        <v>238</v>
      </c>
      <c r="E24" s="193"/>
      <c r="F24" s="258"/>
      <c r="G24" s="252"/>
      <c r="H24" s="216"/>
      <c r="I24" s="123">
        <f>K24+L24</f>
        <v>2252.0495999999998</v>
      </c>
      <c r="J24" s="124">
        <v>0</v>
      </c>
      <c r="K24" s="124">
        <v>2223.9088999999999</v>
      </c>
      <c r="L24" s="151">
        <v>28.140699999999999</v>
      </c>
      <c r="M24" s="126">
        <v>0</v>
      </c>
      <c r="N24" s="126">
        <f>K24/(I23+I24)*100</f>
        <v>3.8812714451387738</v>
      </c>
      <c r="O24" s="126">
        <f>L24/(I23+I24)*100</f>
        <v>4.9112486287642754E-2</v>
      </c>
      <c r="P24" s="123">
        <f t="shared" si="12"/>
        <v>1507.31</v>
      </c>
      <c r="Q24" s="123">
        <f t="shared" si="8"/>
        <v>2087.81</v>
      </c>
      <c r="R24" s="124">
        <v>0</v>
      </c>
      <c r="S24" s="124">
        <v>1507.31</v>
      </c>
      <c r="T24" s="147">
        <v>580.5</v>
      </c>
      <c r="U24" s="126">
        <v>0</v>
      </c>
      <c r="V24" s="126">
        <f>S24/(Q23+Q24)*100</f>
        <v>3.9020541583102419</v>
      </c>
      <c r="W24" s="145">
        <f>T24/(Q23+Q24)*100</f>
        <v>1.5027714530515257</v>
      </c>
      <c r="X24" s="254"/>
      <c r="Y24" s="256"/>
      <c r="Z24" s="248"/>
      <c r="AA24" s="248"/>
      <c r="AB24" s="250"/>
    </row>
    <row r="25" spans="1:28" s="8" customFormat="1" ht="81.75" customHeight="1" x14ac:dyDescent="0.2">
      <c r="A25" s="186"/>
      <c r="B25" s="245"/>
      <c r="C25" s="191">
        <v>5</v>
      </c>
      <c r="D25" s="132" t="s">
        <v>237</v>
      </c>
      <c r="E25" s="191">
        <v>851</v>
      </c>
      <c r="F25" s="257" t="s">
        <v>33</v>
      </c>
      <c r="G25" s="251" t="s">
        <v>127</v>
      </c>
      <c r="H25" s="214" t="s">
        <v>128</v>
      </c>
      <c r="I25" s="123">
        <f t="shared" si="5"/>
        <v>16479.847000000002</v>
      </c>
      <c r="J25" s="124">
        <v>16479.847000000002</v>
      </c>
      <c r="K25" s="124">
        <v>0</v>
      </c>
      <c r="L25" s="150"/>
      <c r="M25" s="126">
        <f>J25/(I25+I26)*100</f>
        <v>65.983406526253347</v>
      </c>
      <c r="N25" s="126">
        <f t="shared" si="6"/>
        <v>0</v>
      </c>
      <c r="O25" s="144"/>
      <c r="P25" s="123">
        <f t="shared" si="7"/>
        <v>8838.4220000000005</v>
      </c>
      <c r="Q25" s="123">
        <f t="shared" si="8"/>
        <v>8838.4220000000005</v>
      </c>
      <c r="R25" s="124">
        <v>8838.4220000000005</v>
      </c>
      <c r="S25" s="124">
        <v>0</v>
      </c>
      <c r="T25" s="146"/>
      <c r="U25" s="126">
        <f>R25/(Q25+Q26)*100</f>
        <v>75.902798893026599</v>
      </c>
      <c r="V25" s="126">
        <v>0</v>
      </c>
      <c r="W25" s="144"/>
      <c r="X25" s="253" t="s">
        <v>165</v>
      </c>
      <c r="Y25" s="255" t="s">
        <v>77</v>
      </c>
      <c r="Z25" s="247">
        <v>1.84999</v>
      </c>
      <c r="AA25" s="247">
        <v>1.5</v>
      </c>
      <c r="AB25" s="249" t="s">
        <v>119</v>
      </c>
    </row>
    <row r="26" spans="1:28" s="8" customFormat="1" ht="12.75" x14ac:dyDescent="0.2">
      <c r="A26" s="186"/>
      <c r="B26" s="245"/>
      <c r="C26" s="193"/>
      <c r="D26" s="132" t="s">
        <v>238</v>
      </c>
      <c r="E26" s="193"/>
      <c r="F26" s="258"/>
      <c r="G26" s="252"/>
      <c r="H26" s="216"/>
      <c r="I26" s="123">
        <f>K26+L26</f>
        <v>8495.8974600000001</v>
      </c>
      <c r="J26" s="124">
        <v>0</v>
      </c>
      <c r="K26" s="124">
        <v>8312.0239999999994</v>
      </c>
      <c r="L26" s="151">
        <v>183.87345999999999</v>
      </c>
      <c r="M26" s="126">
        <v>0</v>
      </c>
      <c r="N26" s="126">
        <f>K26/(I25+I26)*100</f>
        <v>33.280385348721644</v>
      </c>
      <c r="O26" s="145">
        <f>L26/(I25+I26)*100</f>
        <v>0.73620812502499466</v>
      </c>
      <c r="P26" s="123">
        <f t="shared" si="7"/>
        <v>2759.395</v>
      </c>
      <c r="Q26" s="123">
        <f t="shared" si="8"/>
        <v>2805.9733700000002</v>
      </c>
      <c r="R26" s="124">
        <v>0</v>
      </c>
      <c r="S26" s="124">
        <v>2759.395</v>
      </c>
      <c r="T26" s="147">
        <v>46.57837</v>
      </c>
      <c r="U26" s="126">
        <v>0</v>
      </c>
      <c r="V26" s="126">
        <f>S26/(Q25+Q26)*100</f>
        <v>23.697194335303646</v>
      </c>
      <c r="W26" s="145">
        <f>T26/(Q25+Q26)*100</f>
        <v>0.4000067716697599</v>
      </c>
      <c r="X26" s="254"/>
      <c r="Y26" s="256"/>
      <c r="Z26" s="248"/>
      <c r="AA26" s="248"/>
      <c r="AB26" s="250"/>
    </row>
    <row r="27" spans="1:28" s="8" customFormat="1" ht="81" customHeight="1" x14ac:dyDescent="0.2">
      <c r="A27" s="186"/>
      <c r="B27" s="245"/>
      <c r="C27" s="191">
        <v>7</v>
      </c>
      <c r="D27" s="132" t="str">
        <f t="shared" ref="D27:D32" si="13">D25</f>
        <v>231F367483</v>
      </c>
      <c r="E27" s="191">
        <v>851</v>
      </c>
      <c r="F27" s="257" t="s">
        <v>34</v>
      </c>
      <c r="G27" s="251" t="s">
        <v>129</v>
      </c>
      <c r="H27" s="214" t="s">
        <v>128</v>
      </c>
      <c r="I27" s="123">
        <f t="shared" si="5"/>
        <v>184288.79391000001</v>
      </c>
      <c r="J27" s="124">
        <v>184288.79391000001</v>
      </c>
      <c r="K27" s="124">
        <v>0</v>
      </c>
      <c r="L27" s="146"/>
      <c r="M27" s="126">
        <f>J27/(I27+I28)*100</f>
        <v>77.989088659409347</v>
      </c>
      <c r="N27" s="126">
        <f t="shared" si="6"/>
        <v>0</v>
      </c>
      <c r="O27" s="126"/>
      <c r="P27" s="123">
        <f t="shared" si="7"/>
        <v>42216.767760000002</v>
      </c>
      <c r="Q27" s="123">
        <f t="shared" si="8"/>
        <v>42216.767760000002</v>
      </c>
      <c r="R27" s="124">
        <v>42216.767760000002</v>
      </c>
      <c r="S27" s="124">
        <v>0</v>
      </c>
      <c r="T27" s="146"/>
      <c r="U27" s="126">
        <f>R27/(Q27+Q28)*100</f>
        <v>73.597747116443983</v>
      </c>
      <c r="V27" s="126">
        <v>0</v>
      </c>
      <c r="W27" s="144"/>
      <c r="X27" s="253" t="s">
        <v>165</v>
      </c>
      <c r="Y27" s="255" t="s">
        <v>77</v>
      </c>
      <c r="Z27" s="247">
        <v>5.3374300000000003</v>
      </c>
      <c r="AA27" s="247">
        <v>0.86</v>
      </c>
      <c r="AB27" s="249" t="s">
        <v>119</v>
      </c>
    </row>
    <row r="28" spans="1:28" s="8" customFormat="1" ht="12.75" x14ac:dyDescent="0.2">
      <c r="A28" s="186"/>
      <c r="B28" s="245"/>
      <c r="C28" s="193"/>
      <c r="D28" s="132" t="str">
        <f t="shared" si="13"/>
        <v>231F367484</v>
      </c>
      <c r="E28" s="193"/>
      <c r="F28" s="258"/>
      <c r="G28" s="252"/>
      <c r="H28" s="216"/>
      <c r="I28" s="123">
        <f>K28+L28</f>
        <v>52011.946459999999</v>
      </c>
      <c r="J28" s="124">
        <v>0</v>
      </c>
      <c r="K28" s="124">
        <v>51823.592100000002</v>
      </c>
      <c r="L28" s="147">
        <v>188.35436000000001</v>
      </c>
      <c r="M28" s="126">
        <v>0</v>
      </c>
      <c r="N28" s="126">
        <f>K28/(I27+I28)*100</f>
        <v>21.931201746915626</v>
      </c>
      <c r="O28" s="126">
        <f>L28/(I27+I28)*100</f>
        <v>7.9709593675023824E-2</v>
      </c>
      <c r="P28" s="123">
        <f t="shared" si="7"/>
        <v>8187.5138699999998</v>
      </c>
      <c r="Q28" s="123">
        <f t="shared" si="8"/>
        <v>15144.726869999999</v>
      </c>
      <c r="R28" s="124">
        <v>0</v>
      </c>
      <c r="S28" s="124">
        <v>8187.5138699999998</v>
      </c>
      <c r="T28" s="147">
        <v>6957.2129999999997</v>
      </c>
      <c r="U28" s="126">
        <v>0</v>
      </c>
      <c r="V28" s="126">
        <f>S28/(Q27+Q28)*100</f>
        <v>14.273536494842201</v>
      </c>
      <c r="W28" s="145">
        <f>T28/(Q27+Q28)*100</f>
        <v>12.128716388713807</v>
      </c>
      <c r="X28" s="254"/>
      <c r="Y28" s="256"/>
      <c r="Z28" s="248"/>
      <c r="AA28" s="248"/>
      <c r="AB28" s="250"/>
    </row>
    <row r="29" spans="1:28" s="8" customFormat="1" ht="81" customHeight="1" x14ac:dyDescent="0.2">
      <c r="A29" s="186"/>
      <c r="B29" s="245"/>
      <c r="C29" s="191">
        <v>8</v>
      </c>
      <c r="D29" s="132" t="str">
        <f t="shared" si="13"/>
        <v>231F367483</v>
      </c>
      <c r="E29" s="191">
        <v>851</v>
      </c>
      <c r="F29" s="257" t="s">
        <v>81</v>
      </c>
      <c r="G29" s="251" t="s">
        <v>130</v>
      </c>
      <c r="H29" s="214" t="s">
        <v>131</v>
      </c>
      <c r="I29" s="123">
        <f t="shared" si="5"/>
        <v>1590.4</v>
      </c>
      <c r="J29" s="124">
        <v>1590.4</v>
      </c>
      <c r="K29" s="124">
        <v>0</v>
      </c>
      <c r="L29" s="146"/>
      <c r="M29" s="126">
        <f>J29/(I29+I30)*100</f>
        <v>95.892772778656195</v>
      </c>
      <c r="N29" s="126">
        <f t="shared" si="6"/>
        <v>0</v>
      </c>
      <c r="O29" s="126">
        <f t="shared" ref="O29:O58" si="14">L29/I29*100</f>
        <v>0</v>
      </c>
      <c r="P29" s="123">
        <f t="shared" si="7"/>
        <v>469.2</v>
      </c>
      <c r="Q29" s="123">
        <f t="shared" si="8"/>
        <v>469.2</v>
      </c>
      <c r="R29" s="124">
        <v>469.2</v>
      </c>
      <c r="S29" s="124">
        <v>0</v>
      </c>
      <c r="T29" s="146"/>
      <c r="U29" s="126">
        <f>R29/(Q29+Q30)*100</f>
        <v>62.559999999999995</v>
      </c>
      <c r="V29" s="126">
        <v>0</v>
      </c>
      <c r="W29" s="144"/>
      <c r="X29" s="253" t="s">
        <v>165</v>
      </c>
      <c r="Y29" s="255" t="s">
        <v>77</v>
      </c>
      <c r="Z29" s="247">
        <v>0.39100000000000001</v>
      </c>
      <c r="AA29" s="247">
        <v>0.04</v>
      </c>
      <c r="AB29" s="249" t="s">
        <v>119</v>
      </c>
    </row>
    <row r="30" spans="1:28" s="8" customFormat="1" ht="12.75" x14ac:dyDescent="0.2">
      <c r="A30" s="186"/>
      <c r="B30" s="245"/>
      <c r="C30" s="193"/>
      <c r="D30" s="132" t="str">
        <f t="shared" si="13"/>
        <v>231F367484</v>
      </c>
      <c r="E30" s="193"/>
      <c r="F30" s="258"/>
      <c r="G30" s="252"/>
      <c r="H30" s="216"/>
      <c r="I30" s="123">
        <f>K30+L30</f>
        <v>68.119150000000005</v>
      </c>
      <c r="J30" s="124">
        <v>0</v>
      </c>
      <c r="K30" s="124">
        <v>65.603999999999999</v>
      </c>
      <c r="L30" s="147">
        <v>2.5151500000000002</v>
      </c>
      <c r="M30" s="126">
        <v>0</v>
      </c>
      <c r="N30" s="126">
        <f>K30/(I29+I30)*100</f>
        <v>3.9555768771195674</v>
      </c>
      <c r="O30" s="126">
        <f>L30/(I29+I30)*100</f>
        <v>0.15165034422424367</v>
      </c>
      <c r="P30" s="123">
        <f t="shared" si="7"/>
        <v>19.353999999999999</v>
      </c>
      <c r="Q30" s="123">
        <f t="shared" si="8"/>
        <v>280.8</v>
      </c>
      <c r="R30" s="124">
        <v>0</v>
      </c>
      <c r="S30" s="124">
        <v>19.353999999999999</v>
      </c>
      <c r="T30" s="147">
        <v>261.44600000000003</v>
      </c>
      <c r="U30" s="126">
        <v>0</v>
      </c>
      <c r="V30" s="126">
        <f>S30/(Q29+Q30)*100</f>
        <v>2.5805333333333333</v>
      </c>
      <c r="W30" s="145">
        <f>T30/(Q29+Q30)*100</f>
        <v>34.85946666666667</v>
      </c>
      <c r="X30" s="254"/>
      <c r="Y30" s="256"/>
      <c r="Z30" s="248"/>
      <c r="AA30" s="248"/>
      <c r="AB30" s="250"/>
    </row>
    <row r="31" spans="1:28" s="8" customFormat="1" ht="84.75" customHeight="1" x14ac:dyDescent="0.2">
      <c r="A31" s="186"/>
      <c r="B31" s="245"/>
      <c r="C31" s="191">
        <v>9</v>
      </c>
      <c r="D31" s="132" t="str">
        <f t="shared" si="13"/>
        <v>231F367483</v>
      </c>
      <c r="E31" s="191">
        <v>851</v>
      </c>
      <c r="F31" s="257" t="s">
        <v>75</v>
      </c>
      <c r="G31" s="251" t="s">
        <v>132</v>
      </c>
      <c r="H31" s="214" t="s">
        <v>133</v>
      </c>
      <c r="I31" s="123">
        <f>SUM(J31:L31)</f>
        <v>33203.165999999997</v>
      </c>
      <c r="J31" s="124">
        <v>33203.165999999997</v>
      </c>
      <c r="K31" s="124"/>
      <c r="L31" s="152"/>
      <c r="M31" s="126">
        <f>J31/(I31+I32)*100</f>
        <v>95.998671403302964</v>
      </c>
      <c r="N31" s="126">
        <f t="shared" si="6"/>
        <v>0</v>
      </c>
      <c r="O31" s="126">
        <f t="shared" si="14"/>
        <v>0</v>
      </c>
      <c r="P31" s="123">
        <f>SUM(R31:S31)</f>
        <v>20895.540809999999</v>
      </c>
      <c r="Q31" s="123">
        <f>R31+S31+T31</f>
        <v>20895.540809999999</v>
      </c>
      <c r="R31" s="124">
        <v>20895.540809999999</v>
      </c>
      <c r="S31" s="124">
        <v>0</v>
      </c>
      <c r="T31" s="154"/>
      <c r="U31" s="126">
        <f>R31/(Q31+Q32)*100</f>
        <v>93.443929722211422</v>
      </c>
      <c r="V31" s="126">
        <f>S31/Q31*100</f>
        <v>0</v>
      </c>
      <c r="W31" s="144"/>
      <c r="X31" s="253" t="s">
        <v>165</v>
      </c>
      <c r="Y31" s="255" t="s">
        <v>77</v>
      </c>
      <c r="Z31" s="247">
        <v>0.81630000000000003</v>
      </c>
      <c r="AA31" s="247">
        <v>0.3</v>
      </c>
      <c r="AB31" s="249" t="s">
        <v>119</v>
      </c>
    </row>
    <row r="32" spans="1:28" s="8" customFormat="1" ht="12.75" x14ac:dyDescent="0.2">
      <c r="A32" s="186"/>
      <c r="B32" s="245"/>
      <c r="C32" s="193"/>
      <c r="D32" s="132" t="str">
        <f t="shared" si="13"/>
        <v>231F367484</v>
      </c>
      <c r="E32" s="193"/>
      <c r="F32" s="258"/>
      <c r="G32" s="252"/>
      <c r="H32" s="216"/>
      <c r="I32" s="123">
        <f>K32+L32</f>
        <v>1383.9439200000002</v>
      </c>
      <c r="J32" s="124">
        <v>0</v>
      </c>
      <c r="K32" s="124">
        <v>1369.63</v>
      </c>
      <c r="L32" s="153">
        <v>14.31392</v>
      </c>
      <c r="M32" s="126">
        <v>0</v>
      </c>
      <c r="N32" s="126">
        <f>K32/(I31+I32)*100</f>
        <v>3.9599434678640542</v>
      </c>
      <c r="O32" s="126">
        <f>L32/(I31+I32)*100</f>
        <v>4.1385128832990399E-2</v>
      </c>
      <c r="P32" s="123">
        <f>R32+S32</f>
        <v>861.94101999999998</v>
      </c>
      <c r="Q32" s="123">
        <f>R32+S32+T32</f>
        <v>1466.0410200000001</v>
      </c>
      <c r="R32" s="124">
        <v>0</v>
      </c>
      <c r="S32" s="124">
        <v>861.94101999999998</v>
      </c>
      <c r="T32" s="155">
        <v>604.1</v>
      </c>
      <c r="U32" s="126">
        <v>0</v>
      </c>
      <c r="V32" s="126">
        <f>S32/(Q31+Q32)*100</f>
        <v>3.8545619292622293</v>
      </c>
      <c r="W32" s="145">
        <f>T32/(Q31+Q32)*100</f>
        <v>2.7015083485263442</v>
      </c>
      <c r="X32" s="254"/>
      <c r="Y32" s="256"/>
      <c r="Z32" s="248"/>
      <c r="AA32" s="248"/>
      <c r="AB32" s="250"/>
    </row>
    <row r="33" spans="1:28" s="8" customFormat="1" ht="84" customHeight="1" x14ac:dyDescent="0.2">
      <c r="A33" s="186"/>
      <c r="B33" s="245"/>
      <c r="C33" s="191">
        <v>10</v>
      </c>
      <c r="D33" s="132" t="str">
        <f t="shared" ref="D33:D34" si="15">D31</f>
        <v>231F367483</v>
      </c>
      <c r="E33" s="191">
        <v>851</v>
      </c>
      <c r="F33" s="257" t="s">
        <v>84</v>
      </c>
      <c r="G33" s="251" t="s">
        <v>134</v>
      </c>
      <c r="H33" s="214" t="s">
        <v>135</v>
      </c>
      <c r="I33" s="123">
        <f t="shared" ref="I33:I35" si="16">SUM(J33:L33)</f>
        <v>12.29</v>
      </c>
      <c r="J33" s="124">
        <v>12.29</v>
      </c>
      <c r="K33" s="124">
        <v>0</v>
      </c>
      <c r="L33" s="152"/>
      <c r="M33" s="126">
        <f>J33/(I33+I34)*100</f>
        <v>93.950476097286511</v>
      </c>
      <c r="N33" s="126">
        <f t="shared" ref="N33:N35" si="17">K33/I33*100</f>
        <v>0</v>
      </c>
      <c r="O33" s="126">
        <f t="shared" ref="O33:O35" si="18">L33/I33*100</f>
        <v>0</v>
      </c>
      <c r="P33" s="123">
        <f t="shared" ref="P33:P36" si="19">SUM(R33:S33)</f>
        <v>12.29</v>
      </c>
      <c r="Q33" s="123">
        <f t="shared" si="8"/>
        <v>12.29</v>
      </c>
      <c r="R33" s="124">
        <v>12.29</v>
      </c>
      <c r="S33" s="124">
        <v>0</v>
      </c>
      <c r="T33" s="146"/>
      <c r="U33" s="126">
        <f>R33/(Q33+Q34)*100</f>
        <v>96.030629785904054</v>
      </c>
      <c r="V33" s="126">
        <v>0</v>
      </c>
      <c r="W33" s="144"/>
      <c r="X33" s="253" t="s">
        <v>165</v>
      </c>
      <c r="Y33" s="255" t="s">
        <v>77</v>
      </c>
      <c r="Z33" s="247" t="s">
        <v>290</v>
      </c>
      <c r="AA33" s="247">
        <v>0</v>
      </c>
      <c r="AB33" s="249" t="s">
        <v>119</v>
      </c>
    </row>
    <row r="34" spans="1:28" s="8" customFormat="1" ht="12.75" x14ac:dyDescent="0.2">
      <c r="A34" s="186"/>
      <c r="B34" s="245"/>
      <c r="C34" s="193"/>
      <c r="D34" s="132" t="str">
        <f t="shared" si="15"/>
        <v>231F367484</v>
      </c>
      <c r="E34" s="193"/>
      <c r="F34" s="258"/>
      <c r="G34" s="252"/>
      <c r="H34" s="216"/>
      <c r="I34" s="123">
        <f>K34+L34</f>
        <v>0.79136000000000006</v>
      </c>
      <c r="J34" s="124">
        <v>0</v>
      </c>
      <c r="K34" s="124">
        <v>0.50700000000000001</v>
      </c>
      <c r="L34" s="153">
        <v>0.28436</v>
      </c>
      <c r="M34" s="126">
        <v>0</v>
      </c>
      <c r="N34" s="126">
        <f>K34/(I33+I34)*100</f>
        <v>3.8757438064543752</v>
      </c>
      <c r="O34" s="126">
        <f>L34/(I33+I34)*100</f>
        <v>2.1737800962591045</v>
      </c>
      <c r="P34" s="123">
        <f t="shared" si="19"/>
        <v>0.50700000000000001</v>
      </c>
      <c r="Q34" s="123">
        <f t="shared" si="8"/>
        <v>0.50800000000000001</v>
      </c>
      <c r="R34" s="124">
        <v>0</v>
      </c>
      <c r="S34" s="124">
        <v>0.50700000000000001</v>
      </c>
      <c r="T34" s="147">
        <v>1E-3</v>
      </c>
      <c r="U34" s="126">
        <v>0</v>
      </c>
      <c r="V34" s="126">
        <f>S34/(Q33+Q34)*100</f>
        <v>3.9615564932020635</v>
      </c>
      <c r="W34" s="145">
        <f>T34/(Q33+Q34)*100</f>
        <v>7.813720893889672E-3</v>
      </c>
      <c r="X34" s="254"/>
      <c r="Y34" s="256"/>
      <c r="Z34" s="248"/>
      <c r="AA34" s="248"/>
      <c r="AB34" s="250"/>
    </row>
    <row r="35" spans="1:28" s="8" customFormat="1" ht="89.25" customHeight="1" x14ac:dyDescent="0.2">
      <c r="A35" s="186"/>
      <c r="B35" s="245"/>
      <c r="C35" s="191">
        <v>11</v>
      </c>
      <c r="D35" s="156" t="str">
        <f t="shared" ref="D35:D36" si="20">D33</f>
        <v>231F367483</v>
      </c>
      <c r="E35" s="191">
        <v>851</v>
      </c>
      <c r="F35" s="257" t="s">
        <v>76</v>
      </c>
      <c r="G35" s="251" t="s">
        <v>136</v>
      </c>
      <c r="H35" s="214" t="s">
        <v>137</v>
      </c>
      <c r="I35" s="157">
        <f t="shared" si="16"/>
        <v>344.45100000000002</v>
      </c>
      <c r="J35" s="146">
        <v>344.45100000000002</v>
      </c>
      <c r="K35" s="146">
        <v>0</v>
      </c>
      <c r="L35" s="152"/>
      <c r="M35" s="144">
        <f>J35/(I35+I36)*100</f>
        <v>95.097673268037454</v>
      </c>
      <c r="N35" s="144">
        <f t="shared" si="17"/>
        <v>0</v>
      </c>
      <c r="O35" s="144">
        <f t="shared" si="18"/>
        <v>0</v>
      </c>
      <c r="P35" s="157">
        <f t="shared" si="19"/>
        <v>0</v>
      </c>
      <c r="Q35" s="157">
        <f t="shared" si="8"/>
        <v>0</v>
      </c>
      <c r="R35" s="146">
        <v>0</v>
      </c>
      <c r="S35" s="146">
        <v>0</v>
      </c>
      <c r="T35" s="146">
        <v>0</v>
      </c>
      <c r="U35" s="144">
        <v>0</v>
      </c>
      <c r="V35" s="144">
        <v>0</v>
      </c>
      <c r="W35" s="144">
        <v>0</v>
      </c>
      <c r="X35" s="253" t="s">
        <v>165</v>
      </c>
      <c r="Y35" s="255" t="s">
        <v>77</v>
      </c>
      <c r="Z35" s="247" t="s">
        <v>290</v>
      </c>
      <c r="AA35" s="247">
        <v>0</v>
      </c>
      <c r="AB35" s="249" t="s">
        <v>119</v>
      </c>
    </row>
    <row r="36" spans="1:28" s="8" customFormat="1" ht="12.75" x14ac:dyDescent="0.2">
      <c r="A36" s="187"/>
      <c r="B36" s="246"/>
      <c r="C36" s="193"/>
      <c r="D36" s="132" t="str">
        <f t="shared" si="20"/>
        <v>231F367484</v>
      </c>
      <c r="E36" s="193"/>
      <c r="F36" s="258"/>
      <c r="G36" s="252"/>
      <c r="H36" s="216"/>
      <c r="I36" s="123">
        <f>K36+L36</f>
        <v>17.756599999999999</v>
      </c>
      <c r="J36" s="124">
        <v>0</v>
      </c>
      <c r="K36" s="124">
        <v>14.208</v>
      </c>
      <c r="L36" s="153">
        <v>3.5486</v>
      </c>
      <c r="M36" s="126">
        <v>0</v>
      </c>
      <c r="N36" s="126">
        <f>K36/(I35+I36)*100</f>
        <v>3.9226123361298884</v>
      </c>
      <c r="O36" s="126">
        <f>L36/(I35+I36)*100</f>
        <v>0.97971439583266606</v>
      </c>
      <c r="P36" s="123">
        <f t="shared" si="19"/>
        <v>0</v>
      </c>
      <c r="Q36" s="123">
        <f t="shared" si="8"/>
        <v>0</v>
      </c>
      <c r="R36" s="124">
        <v>0</v>
      </c>
      <c r="S36" s="124">
        <v>0</v>
      </c>
      <c r="T36" s="124">
        <v>0</v>
      </c>
      <c r="U36" s="126">
        <v>0</v>
      </c>
      <c r="V36" s="126">
        <v>0</v>
      </c>
      <c r="W36" s="126">
        <v>0</v>
      </c>
      <c r="X36" s="254"/>
      <c r="Y36" s="256"/>
      <c r="Z36" s="248"/>
      <c r="AA36" s="248"/>
      <c r="AB36" s="250"/>
    </row>
    <row r="37" spans="1:28" s="57" customFormat="1" ht="12.75" x14ac:dyDescent="0.2">
      <c r="A37" s="13"/>
      <c r="B37" s="13"/>
      <c r="C37" s="18"/>
      <c r="D37" s="63"/>
      <c r="E37" s="18"/>
      <c r="F37" s="54"/>
      <c r="G37" s="16"/>
      <c r="H37" s="55"/>
      <c r="I37" s="52"/>
      <c r="J37" s="34"/>
      <c r="K37" s="34"/>
      <c r="L37" s="34"/>
      <c r="M37" s="53"/>
      <c r="N37" s="53"/>
      <c r="O37" s="53"/>
      <c r="P37" s="52"/>
      <c r="Q37" s="52"/>
      <c r="R37" s="34"/>
      <c r="S37" s="34"/>
      <c r="T37" s="34"/>
      <c r="U37" s="53"/>
      <c r="V37" s="53"/>
      <c r="W37" s="53"/>
      <c r="X37" s="54"/>
      <c r="Y37" s="17"/>
      <c r="Z37" s="56"/>
      <c r="AA37" s="56"/>
      <c r="AB37" s="15"/>
    </row>
    <row r="38" spans="1:28" s="8" customFormat="1" ht="12.75" x14ac:dyDescent="0.2">
      <c r="A38" s="50"/>
      <c r="B38" s="50"/>
      <c r="C38" s="29"/>
      <c r="D38" s="29"/>
      <c r="E38" s="29"/>
      <c r="F38" s="264" t="s">
        <v>65</v>
      </c>
      <c r="G38" s="264"/>
      <c r="H38" s="32"/>
      <c r="I38" s="82">
        <f>SUM(J38:L38)</f>
        <v>9.7250000000000003E-2</v>
      </c>
      <c r="J38" s="82">
        <v>6.0249999999999998E-2</v>
      </c>
      <c r="K38" s="82">
        <v>3.6999999999999998E-2</v>
      </c>
      <c r="L38" s="62"/>
      <c r="M38" s="84">
        <f>J38/I38*100</f>
        <v>61.953727506426723</v>
      </c>
      <c r="N38" s="84">
        <f>K38/I38*100</f>
        <v>38.046272493573262</v>
      </c>
      <c r="O38" s="84">
        <f>L38/I38*100</f>
        <v>0</v>
      </c>
      <c r="P38" s="36"/>
      <c r="Q38" s="36"/>
      <c r="R38" s="36"/>
      <c r="S38" s="36"/>
      <c r="T38" s="36"/>
      <c r="U38" s="37"/>
      <c r="V38" s="37"/>
      <c r="W38" s="37"/>
      <c r="X38" s="30"/>
      <c r="Y38" s="23"/>
      <c r="Z38" s="33"/>
      <c r="AA38" s="33"/>
      <c r="AB38" s="31"/>
    </row>
    <row r="39" spans="1:28" s="57" customFormat="1" ht="12.75" x14ac:dyDescent="0.2">
      <c r="A39" s="13"/>
      <c r="B39" s="13"/>
      <c r="C39" s="18"/>
      <c r="D39" s="18"/>
      <c r="E39" s="18"/>
      <c r="F39" s="14"/>
      <c r="G39" s="15"/>
      <c r="H39" s="16"/>
      <c r="I39" s="46"/>
      <c r="J39" s="19"/>
      <c r="K39" s="19"/>
      <c r="L39" s="19"/>
      <c r="M39" s="20"/>
      <c r="N39" s="20"/>
      <c r="O39" s="20"/>
      <c r="P39" s="19"/>
      <c r="Q39" s="19"/>
      <c r="R39" s="19"/>
      <c r="S39" s="19"/>
      <c r="T39" s="19"/>
      <c r="U39" s="20"/>
      <c r="V39" s="20"/>
      <c r="W39" s="20"/>
      <c r="X39" s="14"/>
      <c r="Y39" s="17"/>
      <c r="Z39" s="21"/>
      <c r="AA39" s="21"/>
      <c r="AB39" s="15"/>
    </row>
    <row r="40" spans="1:28" s="8" customFormat="1" ht="12.75" x14ac:dyDescent="0.2">
      <c r="A40" s="50"/>
      <c r="B40" s="50"/>
      <c r="C40" s="29"/>
      <c r="D40" s="29"/>
      <c r="E40" s="29"/>
      <c r="F40" s="263" t="s">
        <v>67</v>
      </c>
      <c r="G40" s="263"/>
      <c r="H40" s="50"/>
      <c r="I40" s="82">
        <f>SUM(J40:L40)</f>
        <v>644903.27413999988</v>
      </c>
      <c r="J40" s="83">
        <f>J38+J16</f>
        <v>488907.99999999994</v>
      </c>
      <c r="K40" s="83">
        <f>K38+K16</f>
        <v>155483.40000000002</v>
      </c>
      <c r="L40" s="83">
        <f>L38+L16</f>
        <v>511.87414000000007</v>
      </c>
      <c r="M40" s="84">
        <f>J40/I40*100</f>
        <v>75.811058743960501</v>
      </c>
      <c r="N40" s="84">
        <f>K40/I40*100</f>
        <v>24.109569021391984</v>
      </c>
      <c r="O40" s="84">
        <f>L40/I40*100</f>
        <v>7.9372234647529336E-2</v>
      </c>
      <c r="P40" s="83">
        <f>R40+S40</f>
        <v>171593.04284000001</v>
      </c>
      <c r="Q40" s="83"/>
      <c r="R40" s="83">
        <f>R38+R16</f>
        <v>154665.00595000002</v>
      </c>
      <c r="S40" s="83">
        <f>S38+S16</f>
        <v>16928.036889999999</v>
      </c>
      <c r="T40" s="83">
        <f>T38+T16</f>
        <v>10312.12737</v>
      </c>
      <c r="U40" s="84">
        <f t="shared" ref="U40" si="21">R40/(SUM(R40:T40))*100</f>
        <v>85.025074202919768</v>
      </c>
      <c r="V40" s="84">
        <f>S40/(SUM(R40:T40))*100</f>
        <v>9.3059679779620694</v>
      </c>
      <c r="W40" s="84">
        <f t="shared" ref="W40" si="22">T40/(SUM(R40:T40))*100</f>
        <v>5.6689578191181633</v>
      </c>
      <c r="X40" s="30"/>
      <c r="Y40" s="23"/>
      <c r="Z40" s="33"/>
      <c r="AA40" s="33"/>
      <c r="AB40" s="31"/>
    </row>
    <row r="41" spans="1:28" s="8" customFormat="1" ht="12.75" x14ac:dyDescent="0.2">
      <c r="A41" s="73"/>
      <c r="B41" s="73"/>
      <c r="C41" s="63"/>
      <c r="D41" s="63"/>
      <c r="E41" s="63"/>
      <c r="F41" s="74"/>
      <c r="G41" s="74"/>
      <c r="H41" s="73"/>
      <c r="I41" s="67"/>
      <c r="J41" s="75"/>
      <c r="K41" s="75"/>
      <c r="L41" s="75"/>
      <c r="M41" s="69"/>
      <c r="N41" s="69"/>
      <c r="O41" s="69"/>
      <c r="P41" s="75"/>
      <c r="Q41" s="75"/>
      <c r="R41" s="75"/>
      <c r="S41" s="75"/>
      <c r="T41" s="75"/>
      <c r="U41" s="69"/>
      <c r="V41" s="69"/>
      <c r="W41" s="69"/>
      <c r="X41" s="76"/>
      <c r="Y41" s="70"/>
      <c r="Z41" s="77"/>
      <c r="AA41" s="77"/>
      <c r="AB41" s="72"/>
    </row>
    <row r="42" spans="1:28" s="8" customFormat="1" ht="90" customHeight="1" x14ac:dyDescent="0.2">
      <c r="A42" s="27"/>
      <c r="B42" s="27"/>
      <c r="C42" s="197" t="s">
        <v>2</v>
      </c>
      <c r="D42" s="198"/>
      <c r="E42" s="198"/>
      <c r="F42" s="199"/>
      <c r="G42" s="27"/>
      <c r="H42" s="27"/>
      <c r="I42" s="60">
        <f>SUM(J42:L42)</f>
        <v>56881.1</v>
      </c>
      <c r="J42" s="60">
        <f>SUM(J43:J48)</f>
        <v>0</v>
      </c>
      <c r="K42" s="60">
        <f>SUM(K43:K48)</f>
        <v>52900</v>
      </c>
      <c r="L42" s="60">
        <f>SUM(L43:L48)</f>
        <v>3981.1000000000004</v>
      </c>
      <c r="M42" s="43">
        <f t="shared" ref="M42:M45" si="23">J42/I42*100</f>
        <v>0</v>
      </c>
      <c r="N42" s="43">
        <f t="shared" ref="N42:N45" si="24">K42/I42*100</f>
        <v>93.001014396697684</v>
      </c>
      <c r="O42" s="43">
        <f t="shared" ref="O42:O45" si="25">L42/I42*100</f>
        <v>6.9989856033023283</v>
      </c>
      <c r="P42" s="60">
        <f>R42+S42</f>
        <v>34176.313730000002</v>
      </c>
      <c r="Q42" s="60">
        <f>R42+S42+T42</f>
        <v>36576.287730000004</v>
      </c>
      <c r="R42" s="60">
        <f>SUM(R43:R48)</f>
        <v>0</v>
      </c>
      <c r="S42" s="60">
        <f>SUM(S43:S48)</f>
        <v>34176.313730000002</v>
      </c>
      <c r="T42" s="60">
        <f>SUM(T43:T48)</f>
        <v>2399.9739999999997</v>
      </c>
      <c r="U42" s="43">
        <v>0</v>
      </c>
      <c r="V42" s="43">
        <v>0</v>
      </c>
      <c r="W42" s="43">
        <v>0</v>
      </c>
      <c r="X42" s="117" t="s">
        <v>166</v>
      </c>
      <c r="Y42" s="25" t="s">
        <v>77</v>
      </c>
      <c r="Z42" s="60">
        <f>SUM(Z43:Z48)</f>
        <v>1.4000000000000001</v>
      </c>
      <c r="AA42" s="60">
        <f>SUM(AA43:AA48)</f>
        <v>1.28</v>
      </c>
      <c r="AB42" s="101" t="s">
        <v>119</v>
      </c>
    </row>
    <row r="43" spans="1:28" s="8" customFormat="1" ht="96.75" customHeight="1" x14ac:dyDescent="0.2">
      <c r="A43" s="185" t="s">
        <v>78</v>
      </c>
      <c r="B43" s="244" t="s">
        <v>161</v>
      </c>
      <c r="C43" s="120">
        <v>1</v>
      </c>
      <c r="D43" s="120">
        <v>2340681410</v>
      </c>
      <c r="E43" s="120">
        <v>851</v>
      </c>
      <c r="F43" s="121" t="s">
        <v>29</v>
      </c>
      <c r="G43" s="120" t="s">
        <v>138</v>
      </c>
      <c r="H43" s="122" t="s">
        <v>139</v>
      </c>
      <c r="I43" s="123">
        <f t="shared" ref="I43:I44" si="26">SUM(J43:L43)</f>
        <v>3686.1</v>
      </c>
      <c r="J43" s="124">
        <v>0</v>
      </c>
      <c r="K43" s="125">
        <v>3444.4</v>
      </c>
      <c r="L43" s="125">
        <v>241.7</v>
      </c>
      <c r="M43" s="126">
        <f t="shared" ref="M43:M44" si="27">J43/I43*100</f>
        <v>0</v>
      </c>
      <c r="N43" s="126">
        <f t="shared" ref="N43:N44" si="28">K43/I43*100</f>
        <v>93.442934266569011</v>
      </c>
      <c r="O43" s="126">
        <f t="shared" ref="O43:O44" si="29">L43/I43*100</f>
        <v>6.5570657334309974</v>
      </c>
      <c r="P43" s="123">
        <f t="shared" ref="P43:P44" si="30">SUM(R43:S43)</f>
        <v>3441.395</v>
      </c>
      <c r="Q43" s="127">
        <f t="shared" ref="Q43:Q45" si="31">R43+S43+T43</f>
        <v>3683</v>
      </c>
      <c r="R43" s="124">
        <v>0</v>
      </c>
      <c r="S43" s="124">
        <v>3441.395</v>
      </c>
      <c r="T43" s="124">
        <v>241.60499999999999</v>
      </c>
      <c r="U43" s="126">
        <v>0</v>
      </c>
      <c r="V43" s="126">
        <f>(S43/Q43)*100</f>
        <v>93.439994569644313</v>
      </c>
      <c r="W43" s="126">
        <f>(T43/Q43)*100</f>
        <v>6.5600054303556883</v>
      </c>
      <c r="X43" s="128" t="s">
        <v>166</v>
      </c>
      <c r="Y43" s="129" t="s">
        <v>77</v>
      </c>
      <c r="Z43" s="130">
        <v>0.05</v>
      </c>
      <c r="AA43" s="130">
        <v>0.09</v>
      </c>
      <c r="AB43" s="131"/>
    </row>
    <row r="44" spans="1:28" s="8" customFormat="1" ht="91.5" customHeight="1" x14ac:dyDescent="0.2">
      <c r="A44" s="186"/>
      <c r="B44" s="245"/>
      <c r="C44" s="120">
        <v>2</v>
      </c>
      <c r="D44" s="120">
        <v>2340681410</v>
      </c>
      <c r="E44" s="120">
        <v>851</v>
      </c>
      <c r="F44" s="121" t="s">
        <v>140</v>
      </c>
      <c r="G44" s="120" t="s">
        <v>141</v>
      </c>
      <c r="H44" s="122" t="s">
        <v>142</v>
      </c>
      <c r="I44" s="123">
        <f t="shared" si="26"/>
        <v>13673.6</v>
      </c>
      <c r="J44" s="124">
        <v>0</v>
      </c>
      <c r="K44" s="125">
        <v>12524</v>
      </c>
      <c r="L44" s="125">
        <v>1149.5999999999999</v>
      </c>
      <c r="M44" s="126">
        <f t="shared" si="27"/>
        <v>0</v>
      </c>
      <c r="N44" s="126">
        <f t="shared" si="28"/>
        <v>91.592557921834768</v>
      </c>
      <c r="O44" s="126">
        <f t="shared" si="29"/>
        <v>8.4074420781652233</v>
      </c>
      <c r="P44" s="123">
        <f t="shared" si="30"/>
        <v>733.46500000000003</v>
      </c>
      <c r="Q44" s="127">
        <f t="shared" si="31"/>
        <v>784.95900000000006</v>
      </c>
      <c r="R44" s="124">
        <v>0</v>
      </c>
      <c r="S44" s="124">
        <v>733.46500000000003</v>
      </c>
      <c r="T44" s="124">
        <v>51.494</v>
      </c>
      <c r="U44" s="126">
        <v>0</v>
      </c>
      <c r="V44" s="126">
        <f>(S44/Q44)*100</f>
        <v>93.439912148277799</v>
      </c>
      <c r="W44" s="126">
        <f>(T44/Q44)*100</f>
        <v>6.5600878517221917</v>
      </c>
      <c r="X44" s="128" t="s">
        <v>166</v>
      </c>
      <c r="Y44" s="129" t="s">
        <v>77</v>
      </c>
      <c r="Z44" s="130">
        <v>0.3</v>
      </c>
      <c r="AA44" s="130">
        <v>0.15</v>
      </c>
      <c r="AB44" s="131" t="s">
        <v>119</v>
      </c>
    </row>
    <row r="45" spans="1:28" s="8" customFormat="1" ht="89.25" customHeight="1" x14ac:dyDescent="0.2">
      <c r="A45" s="186"/>
      <c r="B45" s="245"/>
      <c r="C45" s="132">
        <v>3</v>
      </c>
      <c r="D45" s="120">
        <v>2340681410</v>
      </c>
      <c r="E45" s="132">
        <v>851</v>
      </c>
      <c r="F45" s="133" t="s">
        <v>100</v>
      </c>
      <c r="G45" s="134" t="s">
        <v>143</v>
      </c>
      <c r="H45" s="122" t="s">
        <v>144</v>
      </c>
      <c r="I45" s="123">
        <f>SUM(J45:L45)</f>
        <v>24737.1</v>
      </c>
      <c r="J45" s="124">
        <v>0</v>
      </c>
      <c r="K45" s="125">
        <v>23118.6</v>
      </c>
      <c r="L45" s="125">
        <v>1618.5</v>
      </c>
      <c r="M45" s="126">
        <f t="shared" si="23"/>
        <v>0</v>
      </c>
      <c r="N45" s="126">
        <f t="shared" si="24"/>
        <v>93.457195871787718</v>
      </c>
      <c r="O45" s="126">
        <f t="shared" si="25"/>
        <v>6.5428041282122802</v>
      </c>
      <c r="P45" s="123">
        <f>SUM(R45:S45)</f>
        <v>20109.112730000001</v>
      </c>
      <c r="Q45" s="127">
        <f t="shared" si="31"/>
        <v>21520.872729999999</v>
      </c>
      <c r="R45" s="124">
        <v>0</v>
      </c>
      <c r="S45" s="135">
        <v>20109.112730000001</v>
      </c>
      <c r="T45" s="135">
        <v>1411.76</v>
      </c>
      <c r="U45" s="126">
        <v>0</v>
      </c>
      <c r="V45" s="126">
        <f>S45/Q45*100</f>
        <v>93.440042986583848</v>
      </c>
      <c r="W45" s="126">
        <f>T45/Q45*100</f>
        <v>6.5599570134161569</v>
      </c>
      <c r="X45" s="128" t="s">
        <v>166</v>
      </c>
      <c r="Y45" s="129" t="s">
        <v>77</v>
      </c>
      <c r="Z45" s="137">
        <v>0.6</v>
      </c>
      <c r="AA45" s="137">
        <v>0.64</v>
      </c>
      <c r="AB45" s="136"/>
    </row>
    <row r="46" spans="1:28" s="8" customFormat="1" ht="91.5" customHeight="1" x14ac:dyDescent="0.2">
      <c r="A46" s="186"/>
      <c r="B46" s="245"/>
      <c r="C46" s="132">
        <v>4</v>
      </c>
      <c r="D46" s="120">
        <v>2340681410</v>
      </c>
      <c r="E46" s="132">
        <v>851</v>
      </c>
      <c r="F46" s="133" t="s">
        <v>145</v>
      </c>
      <c r="G46" s="134" t="s">
        <v>146</v>
      </c>
      <c r="H46" s="122" t="s">
        <v>147</v>
      </c>
      <c r="I46" s="123">
        <f>SUM(J46:L46)</f>
        <v>1892.1000000000001</v>
      </c>
      <c r="J46" s="124">
        <v>0</v>
      </c>
      <c r="K46" s="125">
        <v>1767.2</v>
      </c>
      <c r="L46" s="125">
        <v>124.9</v>
      </c>
      <c r="M46" s="126">
        <f t="shared" ref="M46" si="32">J46/I46*100</f>
        <v>0</v>
      </c>
      <c r="N46" s="126">
        <f t="shared" ref="N46" si="33">K46/I46*100</f>
        <v>93.398868981554884</v>
      </c>
      <c r="O46" s="126">
        <f t="shared" ref="O46" si="34">L46/I46*100</f>
        <v>6.6011310184451135</v>
      </c>
      <c r="P46" s="123">
        <f>SUM(R46:S46)</f>
        <v>1364.5740000000001</v>
      </c>
      <c r="Q46" s="127">
        <f t="shared" ref="Q46" si="35">R46+S46+T46</f>
        <v>1461</v>
      </c>
      <c r="R46" s="124">
        <v>0</v>
      </c>
      <c r="S46" s="135">
        <v>1364.5740000000001</v>
      </c>
      <c r="T46" s="135">
        <v>96.426000000000002</v>
      </c>
      <c r="U46" s="126">
        <v>0</v>
      </c>
      <c r="V46" s="126">
        <f>(S46/Q46)*100</f>
        <v>93.4</v>
      </c>
      <c r="W46" s="126">
        <f>(T46/Q46)*100</f>
        <v>6.6000000000000005</v>
      </c>
      <c r="X46" s="128" t="s">
        <v>166</v>
      </c>
      <c r="Y46" s="129" t="s">
        <v>77</v>
      </c>
      <c r="Z46" s="137">
        <v>0.04</v>
      </c>
      <c r="AA46" s="137">
        <v>0.05</v>
      </c>
      <c r="AB46" s="136"/>
    </row>
    <row r="47" spans="1:28" s="8" customFormat="1" ht="91.5" customHeight="1" x14ac:dyDescent="0.2">
      <c r="A47" s="186"/>
      <c r="B47" s="245"/>
      <c r="C47" s="132">
        <v>5</v>
      </c>
      <c r="D47" s="120">
        <v>2340681410</v>
      </c>
      <c r="E47" s="132">
        <v>851</v>
      </c>
      <c r="F47" s="133" t="s">
        <v>82</v>
      </c>
      <c r="G47" s="134" t="s">
        <v>148</v>
      </c>
      <c r="H47" s="122" t="s">
        <v>149</v>
      </c>
      <c r="I47" s="123">
        <f t="shared" ref="I47:I48" si="36">SUM(J47:L47)</f>
        <v>3386.8</v>
      </c>
      <c r="J47" s="125">
        <v>0</v>
      </c>
      <c r="K47" s="125">
        <v>3164.5</v>
      </c>
      <c r="L47" s="125">
        <v>222.3</v>
      </c>
      <c r="M47" s="126">
        <f t="shared" ref="M47:M48" si="37">J47/I47*100</f>
        <v>0</v>
      </c>
      <c r="N47" s="126">
        <f t="shared" ref="N47:N48" si="38">K47/I47*100</f>
        <v>93.436282036140312</v>
      </c>
      <c r="O47" s="126">
        <f t="shared" ref="O47:O48" si="39">L47/I47*100</f>
        <v>6.5637179638596903</v>
      </c>
      <c r="P47" s="123">
        <f t="shared" ref="P47:P48" si="40">SUM(R47:S47)</f>
        <v>3026.9520000000002</v>
      </c>
      <c r="Q47" s="127">
        <f t="shared" ref="Q47:Q48" si="41">R47+S47+T47</f>
        <v>3239.4610000000002</v>
      </c>
      <c r="R47" s="124">
        <v>0</v>
      </c>
      <c r="S47" s="135">
        <v>3026.9520000000002</v>
      </c>
      <c r="T47" s="135">
        <v>212.50899999999999</v>
      </c>
      <c r="U47" s="126">
        <v>0</v>
      </c>
      <c r="V47" s="126">
        <f>(S47/Q47)*100</f>
        <v>93.439988936431092</v>
      </c>
      <c r="W47" s="126">
        <f>(T47/Q47)*100</f>
        <v>6.5600110635689077</v>
      </c>
      <c r="X47" s="128" t="s">
        <v>166</v>
      </c>
      <c r="Y47" s="129" t="s">
        <v>77</v>
      </c>
      <c r="Z47" s="137">
        <v>0.1</v>
      </c>
      <c r="AA47" s="137">
        <v>0.1</v>
      </c>
      <c r="AB47" s="136"/>
    </row>
    <row r="48" spans="1:28" s="8" customFormat="1" ht="91.5" customHeight="1" x14ac:dyDescent="0.2">
      <c r="A48" s="187"/>
      <c r="B48" s="246"/>
      <c r="C48" s="132">
        <v>6</v>
      </c>
      <c r="D48" s="120">
        <v>2340681410</v>
      </c>
      <c r="E48" s="132">
        <v>851</v>
      </c>
      <c r="F48" s="133" t="s">
        <v>83</v>
      </c>
      <c r="G48" s="134" t="s">
        <v>150</v>
      </c>
      <c r="H48" s="122" t="s">
        <v>151</v>
      </c>
      <c r="I48" s="123">
        <f t="shared" si="36"/>
        <v>9505.4</v>
      </c>
      <c r="J48" s="124">
        <v>0</v>
      </c>
      <c r="K48" s="124">
        <v>8881.2999999999993</v>
      </c>
      <c r="L48" s="124">
        <v>624.1</v>
      </c>
      <c r="M48" s="126">
        <f t="shared" si="37"/>
        <v>0</v>
      </c>
      <c r="N48" s="126">
        <f t="shared" si="38"/>
        <v>93.43425842152881</v>
      </c>
      <c r="O48" s="126">
        <f t="shared" si="39"/>
        <v>6.5657415784711848</v>
      </c>
      <c r="P48" s="123">
        <f t="shared" si="40"/>
        <v>5500.8149999999996</v>
      </c>
      <c r="Q48" s="127">
        <f t="shared" si="41"/>
        <v>5886.9949999999999</v>
      </c>
      <c r="R48" s="124">
        <v>0</v>
      </c>
      <c r="S48" s="135">
        <v>5500.8149999999996</v>
      </c>
      <c r="T48" s="135">
        <v>386.18</v>
      </c>
      <c r="U48" s="126">
        <v>0</v>
      </c>
      <c r="V48" s="126">
        <f>(S48/Q48)*100</f>
        <v>93.440116731881034</v>
      </c>
      <c r="W48" s="126">
        <f>(T48/Q48)*100</f>
        <v>6.5598832681189645</v>
      </c>
      <c r="X48" s="128" t="s">
        <v>166</v>
      </c>
      <c r="Y48" s="129" t="s">
        <v>77</v>
      </c>
      <c r="Z48" s="130">
        <v>0.31</v>
      </c>
      <c r="AA48" s="125">
        <v>0.25</v>
      </c>
      <c r="AB48" s="131" t="s">
        <v>119</v>
      </c>
    </row>
    <row r="49" spans="1:28" s="8" customFormat="1" ht="39.75" customHeight="1" x14ac:dyDescent="0.2">
      <c r="A49" s="78"/>
      <c r="B49" s="51"/>
      <c r="C49" s="63"/>
      <c r="D49" s="63"/>
      <c r="E49" s="63"/>
      <c r="F49" s="64"/>
      <c r="G49" s="65"/>
      <c r="H49" s="66"/>
      <c r="I49" s="67"/>
      <c r="J49" s="68"/>
      <c r="K49" s="68"/>
      <c r="L49" s="68"/>
      <c r="M49" s="69"/>
      <c r="N49" s="69"/>
      <c r="O49" s="69"/>
      <c r="P49" s="67"/>
      <c r="Q49" s="67"/>
      <c r="R49" s="68"/>
      <c r="S49" s="68"/>
      <c r="T49" s="68"/>
      <c r="U49" s="69"/>
      <c r="V49" s="69"/>
      <c r="W49" s="69"/>
      <c r="X49" s="64"/>
      <c r="Y49" s="70"/>
      <c r="Z49" s="71"/>
      <c r="AA49" s="71"/>
      <c r="AB49" s="79"/>
    </row>
    <row r="50" spans="1:28" s="8" customFormat="1" ht="134.25" customHeight="1" x14ac:dyDescent="0.2">
      <c r="A50" s="27"/>
      <c r="B50" s="27"/>
      <c r="C50" s="197" t="s">
        <v>2</v>
      </c>
      <c r="D50" s="198"/>
      <c r="E50" s="198"/>
      <c r="F50" s="199"/>
      <c r="G50" s="27"/>
      <c r="H50" s="27"/>
      <c r="I50" s="60">
        <f>SUM(J50:L50)</f>
        <v>128387.003</v>
      </c>
      <c r="J50" s="60">
        <f>SUM(J51:J55)</f>
        <v>0</v>
      </c>
      <c r="K50" s="60">
        <f>SUM(K51:K55)</f>
        <v>126413.8</v>
      </c>
      <c r="L50" s="60">
        <f>SUM(L51:L55)</f>
        <v>1973.203</v>
      </c>
      <c r="M50" s="43">
        <f t="shared" ref="M50:M52" si="42">J50/I50*100</f>
        <v>0</v>
      </c>
      <c r="N50" s="43">
        <f t="shared" ref="N50:N52" si="43">K50/I50*100</f>
        <v>98.46308196788425</v>
      </c>
      <c r="O50" s="43">
        <f t="shared" ref="O50:O52" si="44">L50/I50*100</f>
        <v>1.5369180321157587</v>
      </c>
      <c r="P50" s="60">
        <f>R50+S50</f>
        <v>48039.584000000003</v>
      </c>
      <c r="Q50" s="60">
        <f>R50+S50+T50</f>
        <v>48798.778000000006</v>
      </c>
      <c r="R50" s="60">
        <f>SUM(R51:R55)</f>
        <v>0</v>
      </c>
      <c r="S50" s="60">
        <f>SUM(S51:S55)</f>
        <v>48039.584000000003</v>
      </c>
      <c r="T50" s="60">
        <f>SUM(T51:T55)</f>
        <v>759.19399999999996</v>
      </c>
      <c r="U50" s="43">
        <v>0</v>
      </c>
      <c r="V50" s="43">
        <v>0</v>
      </c>
      <c r="W50" s="43">
        <v>0</v>
      </c>
      <c r="X50" s="118" t="s">
        <v>167</v>
      </c>
      <c r="Y50" s="25" t="s">
        <v>77</v>
      </c>
      <c r="Z50" s="60">
        <f>SUM(Z51:Z55)</f>
        <v>2.5009999999999999</v>
      </c>
      <c r="AA50" s="60">
        <f>SUM(AA51:AA55)</f>
        <v>1.4610000000000001</v>
      </c>
      <c r="AB50" s="61" t="s">
        <v>119</v>
      </c>
    </row>
    <row r="51" spans="1:28" s="8" customFormat="1" ht="126.75" customHeight="1" x14ac:dyDescent="0.2">
      <c r="A51" s="185" t="s">
        <v>85</v>
      </c>
      <c r="B51" s="244" t="s">
        <v>162</v>
      </c>
      <c r="C51" s="120">
        <v>1</v>
      </c>
      <c r="D51" s="120">
        <v>2340681420</v>
      </c>
      <c r="E51" s="120">
        <v>851</v>
      </c>
      <c r="F51" s="121" t="s">
        <v>29</v>
      </c>
      <c r="G51" s="120" t="s">
        <v>152</v>
      </c>
      <c r="H51" s="122" t="s">
        <v>153</v>
      </c>
      <c r="I51" s="123">
        <f t="shared" ref="I51:I55" si="45">SUM(J51:L51)</f>
        <v>16002.63</v>
      </c>
      <c r="J51" s="125">
        <v>0</v>
      </c>
      <c r="K51" s="125">
        <v>15757</v>
      </c>
      <c r="L51" s="125">
        <v>245.63</v>
      </c>
      <c r="M51" s="126">
        <f t="shared" si="42"/>
        <v>0</v>
      </c>
      <c r="N51" s="126">
        <f t="shared" si="43"/>
        <v>98.465064804972684</v>
      </c>
      <c r="O51" s="126">
        <f t="shared" si="44"/>
        <v>1.5349351950273176</v>
      </c>
      <c r="P51" s="123">
        <f t="shared" ref="P51:P52" si="46">SUM(R51:S51)</f>
        <v>11980.450999999999</v>
      </c>
      <c r="Q51" s="123">
        <f>R51+S51+T51</f>
        <v>12166.599999999999</v>
      </c>
      <c r="R51" s="125">
        <v>0</v>
      </c>
      <c r="S51" s="125">
        <v>11980.450999999999</v>
      </c>
      <c r="T51" s="125">
        <v>186.149</v>
      </c>
      <c r="U51" s="126">
        <v>0</v>
      </c>
      <c r="V51" s="126">
        <f>(S51/Q51)*100</f>
        <v>98.469999835615539</v>
      </c>
      <c r="W51" s="126">
        <f>(T51/Q51)*100</f>
        <v>1.5300001643844625</v>
      </c>
      <c r="X51" s="138" t="s">
        <v>167</v>
      </c>
      <c r="Y51" s="129" t="s">
        <v>77</v>
      </c>
      <c r="Z51" s="125">
        <v>0.3</v>
      </c>
      <c r="AA51" s="125">
        <v>0.28999999999999998</v>
      </c>
      <c r="AB51" s="131" t="s">
        <v>119</v>
      </c>
    </row>
    <row r="52" spans="1:28" s="8" customFormat="1" ht="132.75" customHeight="1" x14ac:dyDescent="0.2">
      <c r="A52" s="186"/>
      <c r="B52" s="245"/>
      <c r="C52" s="120">
        <v>2</v>
      </c>
      <c r="D52" s="120">
        <v>2340681420</v>
      </c>
      <c r="E52" s="120">
        <v>851</v>
      </c>
      <c r="F52" s="121" t="s">
        <v>31</v>
      </c>
      <c r="G52" s="120" t="s">
        <v>154</v>
      </c>
      <c r="H52" s="122" t="s">
        <v>153</v>
      </c>
      <c r="I52" s="123">
        <f t="shared" si="45"/>
        <v>28231.962</v>
      </c>
      <c r="J52" s="125">
        <v>0</v>
      </c>
      <c r="K52" s="125">
        <v>27799.1</v>
      </c>
      <c r="L52" s="125">
        <v>432.86200000000002</v>
      </c>
      <c r="M52" s="126">
        <f t="shared" si="42"/>
        <v>0</v>
      </c>
      <c r="N52" s="126">
        <f t="shared" si="43"/>
        <v>98.466766142572723</v>
      </c>
      <c r="O52" s="126">
        <f t="shared" si="44"/>
        <v>1.5332338574272664</v>
      </c>
      <c r="P52" s="123">
        <f t="shared" si="46"/>
        <v>1820.9749999999999</v>
      </c>
      <c r="Q52" s="123">
        <f t="shared" ref="Q52:Q55" si="47">R52+S52+T52</f>
        <v>1866.539</v>
      </c>
      <c r="R52" s="125">
        <v>0</v>
      </c>
      <c r="S52" s="125">
        <v>1820.9749999999999</v>
      </c>
      <c r="T52" s="125">
        <v>45.564</v>
      </c>
      <c r="U52" s="126">
        <v>0</v>
      </c>
      <c r="V52" s="126">
        <f>(S52/Q52)*100</f>
        <v>97.558904475073916</v>
      </c>
      <c r="W52" s="126">
        <f>(T52/Q52)*100</f>
        <v>2.4410955249260797</v>
      </c>
      <c r="X52" s="138" t="s">
        <v>167</v>
      </c>
      <c r="Y52" s="129" t="s">
        <v>77</v>
      </c>
      <c r="Z52" s="125">
        <v>0.7</v>
      </c>
      <c r="AA52" s="125">
        <v>0.13</v>
      </c>
      <c r="AB52" s="131" t="s">
        <v>119</v>
      </c>
    </row>
    <row r="53" spans="1:28" s="8" customFormat="1" ht="130.5" customHeight="1" x14ac:dyDescent="0.2">
      <c r="A53" s="186"/>
      <c r="B53" s="245"/>
      <c r="C53" s="120">
        <v>3</v>
      </c>
      <c r="D53" s="120">
        <v>234068140</v>
      </c>
      <c r="E53" s="120">
        <v>851</v>
      </c>
      <c r="F53" s="121" t="s">
        <v>51</v>
      </c>
      <c r="G53" s="120" t="s">
        <v>155</v>
      </c>
      <c r="H53" s="122" t="s">
        <v>156</v>
      </c>
      <c r="I53" s="123">
        <f t="shared" si="45"/>
        <v>4028.0819999999999</v>
      </c>
      <c r="J53" s="125">
        <v>0</v>
      </c>
      <c r="K53" s="125">
        <v>3966.9</v>
      </c>
      <c r="L53" s="125">
        <v>61.182000000000002</v>
      </c>
      <c r="M53" s="126">
        <f t="shared" ref="M53:M55" si="48">J53/I53*100</f>
        <v>0</v>
      </c>
      <c r="N53" s="126">
        <f t="shared" ref="N53:N55" si="49">K53/I53*100</f>
        <v>98.481113343770062</v>
      </c>
      <c r="O53" s="126">
        <f t="shared" ref="O53:O55" si="50">L53/I53*100</f>
        <v>1.5188866562299377</v>
      </c>
      <c r="P53" s="123">
        <f t="shared" ref="P53:P55" si="51">SUM(R53:S53)</f>
        <v>3966.9</v>
      </c>
      <c r="Q53" s="123">
        <f t="shared" si="47"/>
        <v>4028.0819999999999</v>
      </c>
      <c r="R53" s="125">
        <v>0</v>
      </c>
      <c r="S53" s="135">
        <v>3966.9</v>
      </c>
      <c r="T53" s="135">
        <v>61.182000000000002</v>
      </c>
      <c r="U53" s="126">
        <v>0</v>
      </c>
      <c r="V53" s="126">
        <f>S53/Q53*100</f>
        <v>98.481113343770062</v>
      </c>
      <c r="W53" s="126">
        <f>T53/Q53*100</f>
        <v>1.5188866562299377</v>
      </c>
      <c r="X53" s="138" t="s">
        <v>167</v>
      </c>
      <c r="Y53" s="129" t="s">
        <v>77</v>
      </c>
      <c r="Z53" s="125">
        <v>0.10100000000000001</v>
      </c>
      <c r="AA53" s="125">
        <v>0.10100000000000001</v>
      </c>
      <c r="AB53" s="131"/>
    </row>
    <row r="54" spans="1:28" s="8" customFormat="1" ht="128.25" customHeight="1" x14ac:dyDescent="0.2">
      <c r="A54" s="186"/>
      <c r="B54" s="245"/>
      <c r="C54" s="120">
        <v>4</v>
      </c>
      <c r="D54" s="120">
        <v>2340681420</v>
      </c>
      <c r="E54" s="120">
        <v>851</v>
      </c>
      <c r="F54" s="121" t="s">
        <v>101</v>
      </c>
      <c r="G54" s="120" t="s">
        <v>157</v>
      </c>
      <c r="H54" s="122" t="s">
        <v>158</v>
      </c>
      <c r="I54" s="123">
        <f t="shared" si="45"/>
        <v>69341.395000000004</v>
      </c>
      <c r="J54" s="125">
        <v>0</v>
      </c>
      <c r="K54" s="125">
        <v>68273.8</v>
      </c>
      <c r="L54" s="125">
        <v>1067.595</v>
      </c>
      <c r="M54" s="126">
        <f t="shared" si="48"/>
        <v>0</v>
      </c>
      <c r="N54" s="126">
        <f t="shared" si="49"/>
        <v>98.460378537235954</v>
      </c>
      <c r="O54" s="126">
        <f t="shared" si="50"/>
        <v>1.5396214627640532</v>
      </c>
      <c r="P54" s="123">
        <f t="shared" si="51"/>
        <v>24197.1</v>
      </c>
      <c r="Q54" s="123">
        <f t="shared" si="47"/>
        <v>24578.059999999998</v>
      </c>
      <c r="R54" s="124">
        <v>0</v>
      </c>
      <c r="S54" s="135">
        <v>24197.1</v>
      </c>
      <c r="T54" s="135">
        <v>380.96</v>
      </c>
      <c r="U54" s="126">
        <v>0</v>
      </c>
      <c r="V54" s="126">
        <f>(S54/Q54)*100</f>
        <v>98.449999715193144</v>
      </c>
      <c r="W54" s="126">
        <f>(T54/Q54)*100</f>
        <v>1.5500002848068561</v>
      </c>
      <c r="X54" s="139" t="s">
        <v>167</v>
      </c>
      <c r="Y54" s="129" t="s">
        <v>77</v>
      </c>
      <c r="Z54" s="125">
        <v>1.1000000000000001</v>
      </c>
      <c r="AA54" s="125">
        <v>0.74</v>
      </c>
      <c r="AB54" s="131" t="s">
        <v>119</v>
      </c>
    </row>
    <row r="55" spans="1:28" s="8" customFormat="1" ht="126.75" customHeight="1" x14ac:dyDescent="0.2">
      <c r="A55" s="187"/>
      <c r="B55" s="246"/>
      <c r="C55" s="132">
        <v>5</v>
      </c>
      <c r="D55" s="132">
        <v>2340681420</v>
      </c>
      <c r="E55" s="132">
        <v>851</v>
      </c>
      <c r="F55" s="133" t="s">
        <v>102</v>
      </c>
      <c r="G55" s="134" t="s">
        <v>159</v>
      </c>
      <c r="H55" s="122" t="s">
        <v>156</v>
      </c>
      <c r="I55" s="123">
        <f t="shared" si="45"/>
        <v>10782.933999999999</v>
      </c>
      <c r="J55" s="124">
        <v>0</v>
      </c>
      <c r="K55" s="124">
        <v>10617</v>
      </c>
      <c r="L55" s="124">
        <v>165.934</v>
      </c>
      <c r="M55" s="126">
        <f t="shared" si="48"/>
        <v>0</v>
      </c>
      <c r="N55" s="126">
        <f t="shared" si="49"/>
        <v>98.461142394083097</v>
      </c>
      <c r="O55" s="126">
        <f t="shared" si="50"/>
        <v>1.5388576059169055</v>
      </c>
      <c r="P55" s="123">
        <f t="shared" si="51"/>
        <v>6074.1580000000004</v>
      </c>
      <c r="Q55" s="123">
        <f t="shared" si="47"/>
        <v>6159.4970000000003</v>
      </c>
      <c r="R55" s="124">
        <v>0</v>
      </c>
      <c r="S55" s="124">
        <v>6074.1580000000004</v>
      </c>
      <c r="T55" s="124">
        <v>85.338999999999999</v>
      </c>
      <c r="U55" s="126">
        <v>0</v>
      </c>
      <c r="V55" s="126">
        <f>(S55/Q55)*100</f>
        <v>98.614513490306109</v>
      </c>
      <c r="W55" s="126">
        <f>(T55/Q55)*100</f>
        <v>1.3854865096938922</v>
      </c>
      <c r="X55" s="138" t="s">
        <v>167</v>
      </c>
      <c r="Y55" s="129" t="s">
        <v>77</v>
      </c>
      <c r="Z55" s="130">
        <v>0.3</v>
      </c>
      <c r="AA55" s="125">
        <v>0.2</v>
      </c>
      <c r="AB55" s="131" t="s">
        <v>119</v>
      </c>
    </row>
    <row r="56" spans="1:28" s="59" customFormat="1" ht="12.75" x14ac:dyDescent="0.2">
      <c r="A56" s="13"/>
      <c r="B56" s="13"/>
      <c r="C56" s="18"/>
      <c r="D56" s="18"/>
      <c r="E56" s="18"/>
      <c r="F56" s="51"/>
      <c r="G56" s="51"/>
      <c r="H56" s="13"/>
      <c r="I56" s="52"/>
      <c r="J56" s="58"/>
      <c r="K56" s="58"/>
      <c r="L56" s="58"/>
      <c r="M56" s="53"/>
      <c r="N56" s="53"/>
      <c r="O56" s="53"/>
      <c r="P56" s="58"/>
      <c r="Q56" s="58"/>
      <c r="R56" s="58"/>
      <c r="S56" s="58"/>
      <c r="T56" s="58"/>
      <c r="U56" s="53"/>
      <c r="V56" s="53"/>
      <c r="W56" s="53"/>
      <c r="X56" s="14"/>
      <c r="Y56" s="17"/>
      <c r="Z56" s="21"/>
      <c r="AA56" s="21"/>
      <c r="AB56" s="15"/>
    </row>
    <row r="57" spans="1:28" s="8" customFormat="1" ht="178.5" x14ac:dyDescent="0.2">
      <c r="A57" s="27"/>
      <c r="B57" s="27"/>
      <c r="C57" s="197" t="s">
        <v>2</v>
      </c>
      <c r="D57" s="198"/>
      <c r="E57" s="198"/>
      <c r="F57" s="199"/>
      <c r="G57" s="27"/>
      <c r="H57" s="27"/>
      <c r="I57" s="60">
        <f>SUM(J57:L57)</f>
        <v>61169.9</v>
      </c>
      <c r="J57" s="60">
        <f>SUM(J58:J58)</f>
        <v>0</v>
      </c>
      <c r="K57" s="60">
        <f>SUM(K58:K58)</f>
        <v>60114</v>
      </c>
      <c r="L57" s="60">
        <f>SUM(L58:L58)</f>
        <v>1055.9000000000001</v>
      </c>
      <c r="M57" s="43">
        <f t="shared" ref="M57:M58" si="52">J57/I57*100</f>
        <v>0</v>
      </c>
      <c r="N57" s="43">
        <f t="shared" si="6"/>
        <v>98.273824217466426</v>
      </c>
      <c r="O57" s="43">
        <f t="shared" si="14"/>
        <v>1.7261757825335664</v>
      </c>
      <c r="P57" s="60">
        <f>R57+S57</f>
        <v>4991.1319999999996</v>
      </c>
      <c r="Q57" s="60">
        <f>R57+S57+T57</f>
        <v>5092.9924499999997</v>
      </c>
      <c r="R57" s="60">
        <f>SUM(R58:R58)</f>
        <v>0</v>
      </c>
      <c r="S57" s="60">
        <f>SUM(S58:S58)</f>
        <v>4991.1319999999996</v>
      </c>
      <c r="T57" s="60">
        <f>SUM(T58:T58)</f>
        <v>101.86045</v>
      </c>
      <c r="U57" s="43">
        <f>U58</f>
        <v>0</v>
      </c>
      <c r="V57" s="43">
        <f>V58</f>
        <v>97.999988199472</v>
      </c>
      <c r="W57" s="43">
        <f>W58</f>
        <v>2.0000118005279983</v>
      </c>
      <c r="X57" s="119" t="s">
        <v>168</v>
      </c>
      <c r="Y57" s="25" t="s">
        <v>77</v>
      </c>
      <c r="Z57" s="60">
        <f>SUM(Z58:Z58)</f>
        <v>0.8</v>
      </c>
      <c r="AA57" s="60">
        <f>SUM(AA58:AA58)</f>
        <v>7.0000000000000007E-2</v>
      </c>
      <c r="AB57" s="61" t="s">
        <v>119</v>
      </c>
    </row>
    <row r="58" spans="1:28" s="8" customFormat="1" ht="183" customHeight="1" x14ac:dyDescent="0.2">
      <c r="A58" s="121" t="s">
        <v>86</v>
      </c>
      <c r="B58" s="138" t="s">
        <v>163</v>
      </c>
      <c r="C58" s="132">
        <v>1</v>
      </c>
      <c r="D58" s="132">
        <v>2340681430</v>
      </c>
      <c r="E58" s="132">
        <v>851</v>
      </c>
      <c r="F58" s="133" t="s">
        <v>33</v>
      </c>
      <c r="G58" s="134" t="s">
        <v>160</v>
      </c>
      <c r="H58" s="122" t="s">
        <v>153</v>
      </c>
      <c r="I58" s="123">
        <f>SUM(J58:L58)</f>
        <v>61169.9</v>
      </c>
      <c r="J58" s="124">
        <v>0</v>
      </c>
      <c r="K58" s="124">
        <v>60114</v>
      </c>
      <c r="L58" s="124">
        <v>1055.9000000000001</v>
      </c>
      <c r="M58" s="126">
        <f t="shared" si="52"/>
        <v>0</v>
      </c>
      <c r="N58" s="126">
        <f t="shared" si="6"/>
        <v>98.273824217466426</v>
      </c>
      <c r="O58" s="126">
        <f t="shared" si="14"/>
        <v>1.7261757825335664</v>
      </c>
      <c r="P58" s="123">
        <f>SUM(R58:S58)</f>
        <v>4991.1319999999996</v>
      </c>
      <c r="Q58" s="123">
        <f>R58+S58+T58</f>
        <v>5092.9924499999997</v>
      </c>
      <c r="R58" s="124">
        <v>0</v>
      </c>
      <c r="S58" s="124">
        <v>4991.1319999999996</v>
      </c>
      <c r="T58" s="124">
        <v>101.86045</v>
      </c>
      <c r="U58" s="126">
        <v>0</v>
      </c>
      <c r="V58" s="126">
        <f>(S58/Q58)*100</f>
        <v>97.999988199472</v>
      </c>
      <c r="W58" s="126">
        <f>(T58/Q58)*100</f>
        <v>2.0000118005279983</v>
      </c>
      <c r="X58" s="139" t="s">
        <v>168</v>
      </c>
      <c r="Y58" s="129" t="s">
        <v>77</v>
      </c>
      <c r="Z58" s="130">
        <v>0.8</v>
      </c>
      <c r="AA58" s="130">
        <v>7.0000000000000007E-2</v>
      </c>
      <c r="AB58" s="131" t="s">
        <v>119</v>
      </c>
    </row>
    <row r="59" spans="1:28" s="8" customFormat="1" ht="12.75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s="8" customFormat="1" ht="12.75" x14ac:dyDescent="0.2">
      <c r="A60" s="28"/>
      <c r="B60" s="28"/>
      <c r="C60" s="29"/>
      <c r="D60" s="29"/>
      <c r="E60" s="29"/>
      <c r="F60" s="263" t="s">
        <v>80</v>
      </c>
      <c r="G60" s="263"/>
      <c r="H60" s="28"/>
      <c r="I60" s="82">
        <f>I16+I42+I50+I57</f>
        <v>891341.17989000003</v>
      </c>
      <c r="J60" s="82">
        <f>J16+J42+J50+J57</f>
        <v>488907.93974999996</v>
      </c>
      <c r="K60" s="82">
        <f>K16+K42+K50+K57</f>
        <v>394911.163</v>
      </c>
      <c r="L60" s="82">
        <f>L16+L42+L50+L57</f>
        <v>7522.0771399999994</v>
      </c>
      <c r="M60" s="84">
        <f>J60/I60*100</f>
        <v>54.850819280035488</v>
      </c>
      <c r="N60" s="84">
        <f>K60/I60*100</f>
        <v>44.305275231279651</v>
      </c>
      <c r="O60" s="84">
        <f>L60/I60*100</f>
        <v>0.84390548868484849</v>
      </c>
      <c r="P60" s="82">
        <f>P16+P42+P50+P57</f>
        <v>258800.07257000002</v>
      </c>
      <c r="Q60" s="82"/>
      <c r="R60" s="82">
        <f>R16+R42+R50+R57</f>
        <v>154665.00595000002</v>
      </c>
      <c r="S60" s="82">
        <f>S16+S42+S50+S57</f>
        <v>104135.06662</v>
      </c>
      <c r="T60" s="82">
        <f>T16+T42+T50+T57</f>
        <v>13573.15582</v>
      </c>
      <c r="U60" s="84">
        <f t="shared" ref="U60" si="53">R60/(SUM(R60:T60))*100</f>
        <v>56.784217327167553</v>
      </c>
      <c r="V60" s="84">
        <f t="shared" ref="V60" si="54">S60/(SUM(R60:T60))*100</f>
        <v>38.232489747815194</v>
      </c>
      <c r="W60" s="84">
        <f t="shared" ref="W60" si="55">T60/(SUM(R60:T60))*100</f>
        <v>4.9832929250172704</v>
      </c>
      <c r="X60" s="49"/>
      <c r="Y60" s="23"/>
      <c r="Z60" s="45"/>
      <c r="AA60" s="45"/>
      <c r="AB60" s="31"/>
    </row>
    <row r="61" spans="1:28" s="8" customFormat="1" ht="12.75" x14ac:dyDescent="0.2">
      <c r="A61" s="13"/>
      <c r="B61" s="13"/>
      <c r="C61" s="18"/>
      <c r="D61" s="18"/>
      <c r="E61" s="18"/>
      <c r="F61" s="51"/>
      <c r="G61" s="51"/>
      <c r="H61" s="13"/>
      <c r="I61" s="85"/>
      <c r="J61" s="85"/>
      <c r="K61" s="52"/>
      <c r="L61" s="52"/>
      <c r="M61" s="53"/>
      <c r="N61" s="53"/>
      <c r="O61" s="53"/>
      <c r="P61" s="52"/>
      <c r="Q61" s="52"/>
      <c r="R61" s="52"/>
      <c r="S61" s="52"/>
      <c r="T61" s="52"/>
      <c r="U61" s="53"/>
      <c r="V61" s="53"/>
      <c r="W61" s="53"/>
      <c r="X61" s="54"/>
      <c r="Y61" s="17"/>
      <c r="Z61" s="52"/>
      <c r="AA61" s="52"/>
      <c r="AB61" s="15"/>
    </row>
    <row r="62" spans="1:28" s="8" customFormat="1" ht="12.75" x14ac:dyDescent="0.2">
      <c r="A62" s="50"/>
      <c r="B62" s="50"/>
      <c r="C62" s="29"/>
      <c r="D62" s="29"/>
      <c r="E62" s="29"/>
      <c r="F62" s="263" t="s">
        <v>79</v>
      </c>
      <c r="G62" s="263"/>
      <c r="H62" s="50"/>
      <c r="I62" s="82">
        <f>SUM(J62:L62)</f>
        <v>891341.2771399999</v>
      </c>
      <c r="J62" s="83">
        <f>J60+J38</f>
        <v>488907.99999999994</v>
      </c>
      <c r="K62" s="83">
        <f>K60+K38</f>
        <v>394911.2</v>
      </c>
      <c r="L62" s="83">
        <f t="shared" ref="L62" si="56">L60+L38</f>
        <v>7522.0771399999994</v>
      </c>
      <c r="M62" s="84">
        <f>J62/I62*100</f>
        <v>54.850820054999971</v>
      </c>
      <c r="N62" s="84">
        <f>K62/I62*100</f>
        <v>44.305274548389697</v>
      </c>
      <c r="O62" s="84">
        <f>L62/I62*100</f>
        <v>0.84390539661034147</v>
      </c>
      <c r="P62" s="83">
        <f>R62+S62</f>
        <v>258800.07257000002</v>
      </c>
      <c r="Q62" s="83"/>
      <c r="R62" s="83">
        <f>R60+R38</f>
        <v>154665.00595000002</v>
      </c>
      <c r="S62" s="83">
        <f t="shared" ref="S62:T62" si="57">S60+S38</f>
        <v>104135.06662</v>
      </c>
      <c r="T62" s="83">
        <f t="shared" si="57"/>
        <v>13573.15582</v>
      </c>
      <c r="U62" s="84">
        <f t="shared" ref="U62" si="58">R62/(SUM(R62:T62))*100</f>
        <v>56.784217327167553</v>
      </c>
      <c r="V62" s="84">
        <f t="shared" ref="V62" si="59">S62/(SUM(R62:T62))*100</f>
        <v>38.232489747815194</v>
      </c>
      <c r="W62" s="84">
        <f t="shared" ref="W62" si="60">T62/(SUM(R62:T62))*100</f>
        <v>4.9832929250172704</v>
      </c>
      <c r="X62" s="30"/>
      <c r="Y62" s="23"/>
      <c r="Z62" s="33"/>
      <c r="AA62" s="33"/>
      <c r="AB62" s="31"/>
    </row>
    <row r="63" spans="1:28" s="8" customFormat="1" ht="12.75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s="8" customFormat="1" ht="19.5" customHeight="1" x14ac:dyDescent="0.2">
      <c r="A64" s="13"/>
      <c r="B64" s="265" t="s">
        <v>291</v>
      </c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s="8" customFormat="1" ht="6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ht="4.5" hidden="1" customHeight="1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1:28" x14ac:dyDescent="0.25">
      <c r="A67" s="140" t="s">
        <v>57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100"/>
    </row>
    <row r="68" spans="1:28" x14ac:dyDescent="0.25">
      <c r="A68" s="140" t="s">
        <v>164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1:28" ht="3.75" customHeight="1" x14ac:dyDescent="0.25">
      <c r="A69" s="81"/>
      <c r="B69" s="81"/>
      <c r="C69" s="81"/>
      <c r="D69" s="81"/>
      <c r="E69" s="81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1:28" ht="3" customHeight="1" x14ac:dyDescent="0.25">
      <c r="A70" s="81"/>
      <c r="B70" s="81"/>
      <c r="C70" s="81"/>
      <c r="D70" s="81"/>
      <c r="E70" s="81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1:28" ht="8.25" customHeight="1" x14ac:dyDescent="0.25"/>
  </sheetData>
  <mergeCells count="159">
    <mergeCell ref="X10:AB10"/>
    <mergeCell ref="AA11:AA14"/>
    <mergeCell ref="B64:L64"/>
    <mergeCell ref="C7:S7"/>
    <mergeCell ref="K1:L1"/>
    <mergeCell ref="C2:S2"/>
    <mergeCell ref="C3:S3"/>
    <mergeCell ref="C4:S4"/>
    <mergeCell ref="C5:S5"/>
    <mergeCell ref="Y17:Y18"/>
    <mergeCell ref="Z17:Z18"/>
    <mergeCell ref="X21:X22"/>
    <mergeCell ref="Y21:Y22"/>
    <mergeCell ref="Z21:Z22"/>
    <mergeCell ref="X25:X26"/>
    <mergeCell ref="Y25:Y26"/>
    <mergeCell ref="Z25:Z26"/>
    <mergeCell ref="Z31:Z32"/>
    <mergeCell ref="C8:S8"/>
    <mergeCell ref="G10:H13"/>
    <mergeCell ref="I10:O10"/>
    <mergeCell ref="F10:F14"/>
    <mergeCell ref="E10:E14"/>
    <mergeCell ref="D10:D14"/>
    <mergeCell ref="C10:C14"/>
    <mergeCell ref="Q10:W10"/>
    <mergeCell ref="P10:P14"/>
    <mergeCell ref="Q12:T12"/>
    <mergeCell ref="Q13:Q14"/>
    <mergeCell ref="R13:R14"/>
    <mergeCell ref="S13:S14"/>
    <mergeCell ref="L13:L14"/>
    <mergeCell ref="M11:O12"/>
    <mergeCell ref="M13:M14"/>
    <mergeCell ref="A51:A55"/>
    <mergeCell ref="B51:B55"/>
    <mergeCell ref="F62:G62"/>
    <mergeCell ref="C57:F57"/>
    <mergeCell ref="F60:G60"/>
    <mergeCell ref="N13:N14"/>
    <mergeCell ref="O13:O14"/>
    <mergeCell ref="C50:F50"/>
    <mergeCell ref="C42:F42"/>
    <mergeCell ref="B43:B48"/>
    <mergeCell ref="A43:A48"/>
    <mergeCell ref="A10:A14"/>
    <mergeCell ref="I12:I14"/>
    <mergeCell ref="J13:J14"/>
    <mergeCell ref="K13:K14"/>
    <mergeCell ref="C16:F16"/>
    <mergeCell ref="B10:B14"/>
    <mergeCell ref="F40:G40"/>
    <mergeCell ref="C17:C18"/>
    <mergeCell ref="F38:G38"/>
    <mergeCell ref="I11:L11"/>
    <mergeCell ref="J12:L12"/>
    <mergeCell ref="E17:E18"/>
    <mergeCell ref="F17:F18"/>
    <mergeCell ref="AB11:AB14"/>
    <mergeCell ref="T13:T14"/>
    <mergeCell ref="U11:W12"/>
    <mergeCell ref="U13:U14"/>
    <mergeCell ref="V13:V14"/>
    <mergeCell ref="W13:W14"/>
    <mergeCell ref="X11:Z12"/>
    <mergeCell ref="Q11:T11"/>
    <mergeCell ref="X13:X14"/>
    <mergeCell ref="Y13:Y14"/>
    <mergeCell ref="Z13:Z14"/>
    <mergeCell ref="AB17:AB18"/>
    <mergeCell ref="X19:X20"/>
    <mergeCell ref="Y19:Y20"/>
    <mergeCell ref="Z19:Z20"/>
    <mergeCell ref="AA19:AA20"/>
    <mergeCell ref="AB19:AB20"/>
    <mergeCell ref="E19:E20"/>
    <mergeCell ref="C19:C20"/>
    <mergeCell ref="F19:F20"/>
    <mergeCell ref="G19:G20"/>
    <mergeCell ref="H19:H20"/>
    <mergeCell ref="AA17:AA18"/>
    <mergeCell ref="G17:G18"/>
    <mergeCell ref="H17:H18"/>
    <mergeCell ref="X17:X18"/>
    <mergeCell ref="AA21:AA22"/>
    <mergeCell ref="AB21:AB22"/>
    <mergeCell ref="C21:C22"/>
    <mergeCell ref="E21:E22"/>
    <mergeCell ref="F21:F22"/>
    <mergeCell ref="G21:G22"/>
    <mergeCell ref="H21:H22"/>
    <mergeCell ref="X23:X24"/>
    <mergeCell ref="Y23:Y24"/>
    <mergeCell ref="Z23:Z24"/>
    <mergeCell ref="AA23:AA24"/>
    <mergeCell ref="AB23:AB24"/>
    <mergeCell ref="C23:C24"/>
    <mergeCell ref="E23:E24"/>
    <mergeCell ref="F23:F24"/>
    <mergeCell ref="G23:G24"/>
    <mergeCell ref="H23:H24"/>
    <mergeCell ref="AA25:AA26"/>
    <mergeCell ref="AB25:AB26"/>
    <mergeCell ref="C25:C26"/>
    <mergeCell ref="E25:E26"/>
    <mergeCell ref="F25:F26"/>
    <mergeCell ref="G25:G26"/>
    <mergeCell ref="H25:H26"/>
    <mergeCell ref="X27:X28"/>
    <mergeCell ref="Y27:Y28"/>
    <mergeCell ref="Z27:Z28"/>
    <mergeCell ref="AA27:AA28"/>
    <mergeCell ref="AB27:AB28"/>
    <mergeCell ref="C27:C28"/>
    <mergeCell ref="E27:E28"/>
    <mergeCell ref="F27:F28"/>
    <mergeCell ref="G27:G28"/>
    <mergeCell ref="H27:H28"/>
    <mergeCell ref="AA31:AA32"/>
    <mergeCell ref="AB31:AB32"/>
    <mergeCell ref="C31:C32"/>
    <mergeCell ref="E31:E32"/>
    <mergeCell ref="F31:F32"/>
    <mergeCell ref="G31:G32"/>
    <mergeCell ref="H31:H32"/>
    <mergeCell ref="X29:X30"/>
    <mergeCell ref="Y29:Y30"/>
    <mergeCell ref="Z29:Z30"/>
    <mergeCell ref="AA29:AA30"/>
    <mergeCell ref="AB29:AB30"/>
    <mergeCell ref="C29:C30"/>
    <mergeCell ref="E29:E30"/>
    <mergeCell ref="F29:F30"/>
    <mergeCell ref="G29:G30"/>
    <mergeCell ref="H29:H30"/>
    <mergeCell ref="AA35:AA36"/>
    <mergeCell ref="AB35:AB36"/>
    <mergeCell ref="G35:G36"/>
    <mergeCell ref="H35:H36"/>
    <mergeCell ref="X35:X36"/>
    <mergeCell ref="Y35:Y36"/>
    <mergeCell ref="Z35:Z36"/>
    <mergeCell ref="A17:A36"/>
    <mergeCell ref="B17:B36"/>
    <mergeCell ref="C35:C36"/>
    <mergeCell ref="E35:E36"/>
    <mergeCell ref="F35:F36"/>
    <mergeCell ref="X33:X34"/>
    <mergeCell ref="Y33:Y34"/>
    <mergeCell ref="Z33:Z34"/>
    <mergeCell ref="AA33:AA34"/>
    <mergeCell ref="AB33:AB34"/>
    <mergeCell ref="C33:C34"/>
    <mergeCell ref="E33:E34"/>
    <mergeCell ref="F33:F34"/>
    <mergeCell ref="G33:G34"/>
    <mergeCell ref="H33:H34"/>
    <mergeCell ref="X31:X32"/>
    <mergeCell ref="Y31:Y32"/>
  </mergeCells>
  <pageMargins left="0.19685039370078741" right="0.19685039370078741" top="0.19685039370078741" bottom="0.19685039370078741" header="0" footer="0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64"/>
  <sheetViews>
    <sheetView topLeftCell="C1" zoomScale="90" zoomScaleNormal="90" workbookViewId="0">
      <pane ySplit="1" topLeftCell="A62" activePane="bottomLeft" state="frozen"/>
      <selection pane="bottomLeft" activeCell="J16" sqref="J16"/>
    </sheetView>
  </sheetViews>
  <sheetFormatPr defaultColWidth="8.85546875" defaultRowHeight="15" x14ac:dyDescent="0.25"/>
  <cols>
    <col min="1" max="1" width="4.5703125" style="1" customWidth="1"/>
    <col min="2" max="2" width="20.28515625" style="1" customWidth="1"/>
    <col min="3" max="3" width="3.85546875" style="1" customWidth="1"/>
    <col min="4" max="4" width="10.7109375" style="1" customWidth="1"/>
    <col min="5" max="5" width="11.5703125" style="1" customWidth="1"/>
    <col min="6" max="6" width="15.28515625" style="1" customWidth="1"/>
    <col min="7" max="7" width="12.28515625" style="1" customWidth="1"/>
    <col min="8" max="8" width="15.5703125" style="1" customWidth="1"/>
    <col min="9" max="9" width="11.140625" style="1" customWidth="1"/>
    <col min="10" max="10" width="11.7109375" style="1" bestFit="1" customWidth="1"/>
    <col min="11" max="11" width="9.42578125" style="1" customWidth="1"/>
    <col min="12" max="12" width="9.7109375" style="1" customWidth="1"/>
    <col min="13" max="13" width="11.5703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10.42578125" style="1" customWidth="1"/>
    <col min="20" max="20" width="8.7109375" style="1" bestFit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5.28515625" style="1" customWidth="1"/>
    <col min="25" max="25" width="9.5703125" style="1" bestFit="1" customWidth="1"/>
    <col min="26" max="26" width="8.28515625" style="1" bestFit="1" customWidth="1"/>
    <col min="27" max="27" width="11" style="1" customWidth="1"/>
    <col min="28" max="28" width="12.28515625" style="1" bestFit="1" customWidth="1"/>
    <col min="29" max="16384" width="8.85546875" style="1"/>
  </cols>
  <sheetData>
    <row r="1" spans="1:28" x14ac:dyDescent="0.25">
      <c r="A1" s="7"/>
      <c r="B1" s="7"/>
      <c r="K1" s="206"/>
      <c r="L1" s="206"/>
    </row>
    <row r="2" spans="1:28" x14ac:dyDescent="0.25">
      <c r="B2" s="10"/>
      <c r="C2" s="207" t="s">
        <v>21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8" x14ac:dyDescent="0.25">
      <c r="B3" s="10"/>
      <c r="C3" s="207" t="s">
        <v>60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8" x14ac:dyDescent="0.25">
      <c r="B4" s="10"/>
      <c r="C4" s="207" t="s">
        <v>103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8" x14ac:dyDescent="0.25">
      <c r="B5" s="10"/>
      <c r="C5" s="207" t="s">
        <v>292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8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28" ht="14.45" customHeight="1" x14ac:dyDescent="0.25">
      <c r="B7" s="11"/>
      <c r="C7" s="205" t="s">
        <v>1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U7" s="22"/>
    </row>
    <row r="8" spans="1:28" ht="14.45" customHeight="1" x14ac:dyDescent="0.25">
      <c r="B8" s="12"/>
      <c r="C8" s="208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1:2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8" s="8" customFormat="1" ht="12.75" customHeight="1" x14ac:dyDescent="0.2">
      <c r="A10" s="226" t="s">
        <v>20</v>
      </c>
      <c r="B10" s="226" t="s">
        <v>69</v>
      </c>
      <c r="C10" s="226" t="s">
        <v>20</v>
      </c>
      <c r="D10" s="226" t="s">
        <v>104</v>
      </c>
      <c r="E10" s="226" t="s">
        <v>105</v>
      </c>
      <c r="F10" s="226" t="s">
        <v>19</v>
      </c>
      <c r="G10" s="229" t="s">
        <v>108</v>
      </c>
      <c r="H10" s="236"/>
      <c r="I10" s="232" t="s">
        <v>18</v>
      </c>
      <c r="J10" s="233"/>
      <c r="K10" s="233"/>
      <c r="L10" s="233"/>
      <c r="M10" s="233"/>
      <c r="N10" s="233"/>
      <c r="O10" s="234"/>
      <c r="P10" s="242" t="s">
        <v>109</v>
      </c>
      <c r="Q10" s="232" t="s">
        <v>17</v>
      </c>
      <c r="R10" s="233"/>
      <c r="S10" s="233"/>
      <c r="T10" s="233"/>
      <c r="U10" s="233"/>
      <c r="V10" s="233"/>
      <c r="W10" s="234"/>
      <c r="X10" s="232" t="s">
        <v>16</v>
      </c>
      <c r="Y10" s="233"/>
      <c r="Z10" s="233"/>
      <c r="AA10" s="233"/>
      <c r="AB10" s="234"/>
    </row>
    <row r="11" spans="1:28" s="8" customFormat="1" ht="29.25" customHeight="1" x14ac:dyDescent="0.2">
      <c r="A11" s="228"/>
      <c r="B11" s="228"/>
      <c r="C11" s="228"/>
      <c r="D11" s="228"/>
      <c r="E11" s="228"/>
      <c r="F11" s="228"/>
      <c r="G11" s="230"/>
      <c r="H11" s="243"/>
      <c r="I11" s="232" t="s">
        <v>62</v>
      </c>
      <c r="J11" s="233"/>
      <c r="K11" s="233"/>
      <c r="L11" s="234"/>
      <c r="M11" s="229" t="s">
        <v>48</v>
      </c>
      <c r="N11" s="235"/>
      <c r="O11" s="236"/>
      <c r="P11" s="242"/>
      <c r="Q11" s="232" t="s">
        <v>62</v>
      </c>
      <c r="R11" s="233"/>
      <c r="S11" s="233"/>
      <c r="T11" s="234"/>
      <c r="U11" s="229" t="s">
        <v>48</v>
      </c>
      <c r="V11" s="235"/>
      <c r="W11" s="236"/>
      <c r="X11" s="229" t="s">
        <v>22</v>
      </c>
      <c r="Y11" s="235"/>
      <c r="Z11" s="236"/>
      <c r="AA11" s="226" t="s">
        <v>15</v>
      </c>
      <c r="AB11" s="226" t="s">
        <v>14</v>
      </c>
    </row>
    <row r="12" spans="1:28" s="8" customFormat="1" ht="12.75" customHeight="1" x14ac:dyDescent="0.2">
      <c r="A12" s="228"/>
      <c r="B12" s="228"/>
      <c r="C12" s="228"/>
      <c r="D12" s="228"/>
      <c r="E12" s="228"/>
      <c r="F12" s="228"/>
      <c r="G12" s="230"/>
      <c r="H12" s="243"/>
      <c r="I12" s="226" t="s">
        <v>11</v>
      </c>
      <c r="J12" s="232" t="s">
        <v>10</v>
      </c>
      <c r="K12" s="233"/>
      <c r="L12" s="234"/>
      <c r="M12" s="231"/>
      <c r="N12" s="237"/>
      <c r="O12" s="238"/>
      <c r="P12" s="242"/>
      <c r="Q12" s="226" t="s">
        <v>11</v>
      </c>
      <c r="R12" s="96" t="s">
        <v>10</v>
      </c>
      <c r="S12" s="97"/>
      <c r="T12" s="98"/>
      <c r="U12" s="231"/>
      <c r="V12" s="237"/>
      <c r="W12" s="238"/>
      <c r="X12" s="231"/>
      <c r="Y12" s="237"/>
      <c r="Z12" s="238"/>
      <c r="AA12" s="228"/>
      <c r="AB12" s="228"/>
    </row>
    <row r="13" spans="1:28" s="8" customFormat="1" ht="51" customHeight="1" x14ac:dyDescent="0.2">
      <c r="A13" s="228"/>
      <c r="B13" s="228"/>
      <c r="C13" s="228"/>
      <c r="D13" s="228"/>
      <c r="E13" s="228"/>
      <c r="F13" s="228"/>
      <c r="G13" s="231"/>
      <c r="H13" s="238"/>
      <c r="I13" s="228"/>
      <c r="J13" s="226" t="s">
        <v>110</v>
      </c>
      <c r="K13" s="226" t="s">
        <v>111</v>
      </c>
      <c r="L13" s="226" t="s">
        <v>112</v>
      </c>
      <c r="M13" s="226" t="s">
        <v>110</v>
      </c>
      <c r="N13" s="226" t="s">
        <v>111</v>
      </c>
      <c r="O13" s="226" t="s">
        <v>112</v>
      </c>
      <c r="P13" s="242"/>
      <c r="Q13" s="228"/>
      <c r="R13" s="226" t="s">
        <v>110</v>
      </c>
      <c r="S13" s="226" t="s">
        <v>111</v>
      </c>
      <c r="T13" s="226" t="s">
        <v>112</v>
      </c>
      <c r="U13" s="226" t="s">
        <v>110</v>
      </c>
      <c r="V13" s="226" t="s">
        <v>111</v>
      </c>
      <c r="W13" s="226" t="s">
        <v>112</v>
      </c>
      <c r="X13" s="226" t="s">
        <v>114</v>
      </c>
      <c r="Y13" s="226" t="s">
        <v>13</v>
      </c>
      <c r="Z13" s="226" t="s">
        <v>12</v>
      </c>
      <c r="AA13" s="228"/>
      <c r="AB13" s="228"/>
    </row>
    <row r="14" spans="1:28" s="8" customFormat="1" ht="25.5" x14ac:dyDescent="0.2">
      <c r="A14" s="227"/>
      <c r="B14" s="227"/>
      <c r="C14" s="227"/>
      <c r="D14" s="227"/>
      <c r="E14" s="227"/>
      <c r="F14" s="227"/>
      <c r="G14" s="41" t="s">
        <v>106</v>
      </c>
      <c r="H14" s="41" t="s">
        <v>107</v>
      </c>
      <c r="I14" s="227"/>
      <c r="J14" s="227"/>
      <c r="K14" s="227"/>
      <c r="L14" s="227"/>
      <c r="M14" s="227"/>
      <c r="N14" s="227"/>
      <c r="O14" s="227"/>
      <c r="P14" s="242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</row>
    <row r="15" spans="1:28" s="8" customFormat="1" ht="12.75" x14ac:dyDescent="0.2">
      <c r="A15" s="9">
        <v>1</v>
      </c>
      <c r="B15" s="9">
        <v>2</v>
      </c>
      <c r="C15" s="9">
        <v>3</v>
      </c>
      <c r="D15" s="95">
        <v>4</v>
      </c>
      <c r="E15" s="95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  <c r="Q15" s="95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9">
        <v>24</v>
      </c>
      <c r="Y15" s="9">
        <v>25</v>
      </c>
      <c r="Z15" s="9">
        <v>26</v>
      </c>
      <c r="AA15" s="9">
        <v>27</v>
      </c>
      <c r="AB15" s="9">
        <v>28</v>
      </c>
    </row>
    <row r="16" spans="1:28" s="8" customFormat="1" ht="68.25" customHeight="1" x14ac:dyDescent="0.2">
      <c r="A16" s="27"/>
      <c r="B16" s="27"/>
      <c r="C16" s="266" t="s">
        <v>2</v>
      </c>
      <c r="D16" s="267"/>
      <c r="E16" s="267"/>
      <c r="F16" s="268"/>
      <c r="G16" s="108"/>
      <c r="H16" s="108"/>
      <c r="I16" s="109">
        <f>SUM(J16:L16)</f>
        <v>362434.99999999983</v>
      </c>
      <c r="J16" s="109">
        <f>SUM(J17:J56)</f>
        <v>62706.66136364104</v>
      </c>
      <c r="K16" s="109">
        <f>SUM(K17:K56)</f>
        <v>181478.53863635877</v>
      </c>
      <c r="L16" s="109">
        <f>SUM(L17:L56)</f>
        <v>118249.80000000002</v>
      </c>
      <c r="M16" s="110">
        <f t="shared" ref="M16" si="0">J16/I16*100</f>
        <v>17.301491678132926</v>
      </c>
      <c r="N16" s="110">
        <f t="shared" ref="N16" si="1">K16/I16*100</f>
        <v>50.072023572877576</v>
      </c>
      <c r="O16" s="110">
        <f t="shared" ref="O16" si="2">L16/I16*100</f>
        <v>32.62648474898949</v>
      </c>
      <c r="P16" s="109">
        <f>SUM(P17:P56)</f>
        <v>232730.51576000004</v>
      </c>
      <c r="Q16" s="109">
        <f>R16+S16+T16</f>
        <v>256815.76156104141</v>
      </c>
      <c r="R16" s="109">
        <f>SUM(R17:R56)</f>
        <v>45819.503808006666</v>
      </c>
      <c r="S16" s="109">
        <f>SUM(S17:S56)</f>
        <v>127230.39276324194</v>
      </c>
      <c r="T16" s="109">
        <f>SUM(T17:T56)</f>
        <v>83765.864989792826</v>
      </c>
      <c r="U16" s="110">
        <f>R16/(SUM(R16:T16))*100</f>
        <v>17.841390859149442</v>
      </c>
      <c r="V16" s="110">
        <f>S16/(SUM(R16:T16))*100</f>
        <v>49.541504769753438</v>
      </c>
      <c r="W16" s="110">
        <f>T16/(SUM(R16:T16))*100</f>
        <v>32.617104371097135</v>
      </c>
      <c r="X16" s="111" t="str">
        <f>X17</f>
        <v>Свидетельство о праве на получение социальной выплаты</v>
      </c>
      <c r="Y16" s="112" t="s">
        <v>64</v>
      </c>
      <c r="Z16" s="113">
        <f>SUM(Z17:Z56)</f>
        <v>345</v>
      </c>
      <c r="AA16" s="113">
        <f>SUM(AA17:AA56)</f>
        <v>251</v>
      </c>
      <c r="AB16" s="114" t="str">
        <f>AB17</f>
        <v>срок действия свидетельства не окончен</v>
      </c>
    </row>
    <row r="17" spans="1:28" s="8" customFormat="1" ht="66.75" customHeight="1" x14ac:dyDescent="0.2">
      <c r="A17" s="188" t="s">
        <v>63</v>
      </c>
      <c r="B17" s="244" t="s">
        <v>53</v>
      </c>
      <c r="C17" s="162">
        <v>1</v>
      </c>
      <c r="D17" s="162" t="s">
        <v>172</v>
      </c>
      <c r="E17" s="162">
        <v>892</v>
      </c>
      <c r="F17" s="128" t="s">
        <v>5</v>
      </c>
      <c r="G17" s="163" t="s">
        <v>239</v>
      </c>
      <c r="H17" s="163" t="s">
        <v>240</v>
      </c>
      <c r="I17" s="164">
        <f>SUM(J17:L17)</f>
        <v>11120.299999999996</v>
      </c>
      <c r="J17" s="164">
        <f>'[3]Прил.  16'!J16</f>
        <v>1936.8596133822391</v>
      </c>
      <c r="K17" s="164">
        <f>'[3]Прил.  16'!K16</f>
        <v>5605.4403866177554</v>
      </c>
      <c r="L17" s="164">
        <f>'[3]Прил.  16'!L16</f>
        <v>3578</v>
      </c>
      <c r="M17" s="165">
        <f t="shared" ref="M17" si="3">J17/I17*100</f>
        <v>17.417332386556478</v>
      </c>
      <c r="N17" s="165">
        <f t="shared" ref="N17" si="4">K17/I17*100</f>
        <v>50.407276661760548</v>
      </c>
      <c r="O17" s="165">
        <f t="shared" ref="O17" si="5">L17/I17*100</f>
        <v>32.175390951682971</v>
      </c>
      <c r="P17" s="164">
        <f>'[3]Прил.  16'!$P$16</f>
        <v>7542.2999999999902</v>
      </c>
      <c r="Q17" s="164">
        <f>R17+S17+T17</f>
        <v>7772.1</v>
      </c>
      <c r="R17" s="164">
        <f>'[3]Прил.  16'!R16</f>
        <v>1353.69253</v>
      </c>
      <c r="S17" s="164">
        <f>'[3]Прил.  16'!S16</f>
        <v>3917.7039099999997</v>
      </c>
      <c r="T17" s="164">
        <f>'[3]Прил.  16'!T16</f>
        <v>2500.7035600000004</v>
      </c>
      <c r="U17" s="165">
        <f>R17/Q17*100</f>
        <v>17.41733289587113</v>
      </c>
      <c r="V17" s="165">
        <f>S17/Q17*100</f>
        <v>50.407276154449889</v>
      </c>
      <c r="W17" s="165">
        <f>T17/Q17*100</f>
        <v>32.175390949678984</v>
      </c>
      <c r="X17" s="128" t="s">
        <v>66</v>
      </c>
      <c r="Y17" s="166" t="s">
        <v>64</v>
      </c>
      <c r="Z17" s="167">
        <v>13</v>
      </c>
      <c r="AA17" s="167">
        <v>9</v>
      </c>
      <c r="AB17" s="168" t="s">
        <v>87</v>
      </c>
    </row>
    <row r="18" spans="1:28" s="8" customFormat="1" ht="63.75" customHeight="1" x14ac:dyDescent="0.2">
      <c r="A18" s="189"/>
      <c r="B18" s="245"/>
      <c r="C18" s="162">
        <v>2</v>
      </c>
      <c r="D18" s="162" t="s">
        <v>173</v>
      </c>
      <c r="E18" s="162">
        <v>892</v>
      </c>
      <c r="F18" s="128" t="s">
        <v>24</v>
      </c>
      <c r="G18" s="163" t="s">
        <v>241</v>
      </c>
      <c r="H18" s="163" t="s">
        <v>242</v>
      </c>
      <c r="I18" s="164">
        <f t="shared" ref="I18:I56" si="6">SUM(J18:L18)</f>
        <v>6430.9999999999964</v>
      </c>
      <c r="J18" s="164">
        <f>'[3]Прил.  16'!J17</f>
        <v>1072.9344033878701</v>
      </c>
      <c r="K18" s="164">
        <f>'[3]Прил.  16'!K17</f>
        <v>3105.1655966121257</v>
      </c>
      <c r="L18" s="164">
        <f>'[3]Прил.  16'!L17</f>
        <v>2252.9</v>
      </c>
      <c r="M18" s="165">
        <f t="shared" ref="M18:M21" si="7">J18/I18*100</f>
        <v>16.683787955028311</v>
      </c>
      <c r="N18" s="165">
        <f t="shared" ref="N18:N21" si="8">K18/I18*100</f>
        <v>48.284335198447017</v>
      </c>
      <c r="O18" s="165">
        <f t="shared" ref="O18:O21" si="9">L18/I18*100</f>
        <v>35.031876846524668</v>
      </c>
      <c r="P18" s="164">
        <f>'[3]Прил.  16'!$P$17</f>
        <v>4178.1000000000004</v>
      </c>
      <c r="Q18" s="164">
        <f t="shared" ref="Q18:Q56" si="10">R18+S18+T18</f>
        <v>4131.3999999999996</v>
      </c>
      <c r="R18" s="164">
        <f>'[3]Прил.  16'!R17</f>
        <v>689.28870999999992</v>
      </c>
      <c r="S18" s="164">
        <f>'[3]Прил.  16'!S17</f>
        <v>1994.8615600000001</v>
      </c>
      <c r="T18" s="164">
        <f>'[3]Прил.  16'!T17</f>
        <v>1447.24973</v>
      </c>
      <c r="U18" s="165">
        <f t="shared" ref="U18:U55" si="11">R18/(SUM(R18:T18))*100</f>
        <v>16.684143631698696</v>
      </c>
      <c r="V18" s="165">
        <f t="shared" ref="V18:V55" si="12">S18/(SUM(R18:T18))*100</f>
        <v>48.285364767391201</v>
      </c>
      <c r="W18" s="165">
        <f t="shared" ref="W18:W55" si="13">T18/(SUM(R18:T18))*100</f>
        <v>35.030491600910111</v>
      </c>
      <c r="X18" s="128" t="s">
        <v>66</v>
      </c>
      <c r="Y18" s="166" t="s">
        <v>64</v>
      </c>
      <c r="Z18" s="167">
        <v>8</v>
      </c>
      <c r="AA18" s="167">
        <v>5</v>
      </c>
      <c r="AB18" s="168" t="s">
        <v>87</v>
      </c>
    </row>
    <row r="19" spans="1:28" s="8" customFormat="1" ht="63" customHeight="1" x14ac:dyDescent="0.2">
      <c r="A19" s="189"/>
      <c r="B19" s="245"/>
      <c r="C19" s="162">
        <v>3</v>
      </c>
      <c r="D19" s="162" t="s">
        <v>172</v>
      </c>
      <c r="E19" s="162">
        <v>892</v>
      </c>
      <c r="F19" s="128" t="s">
        <v>25</v>
      </c>
      <c r="G19" s="163" t="s">
        <v>243</v>
      </c>
      <c r="H19" s="163" t="s">
        <v>240</v>
      </c>
      <c r="I19" s="164">
        <f t="shared" si="6"/>
        <v>9736.6999999999916</v>
      </c>
      <c r="J19" s="164">
        <f>'[3]Прил.  16'!J18</f>
        <v>1838.8392065530227</v>
      </c>
      <c r="K19" s="164">
        <f>'[3]Прил.  16'!K18</f>
        <v>5321.7607934469697</v>
      </c>
      <c r="L19" s="164">
        <f>'[3]Прил.  16'!L18</f>
        <v>2576.1</v>
      </c>
      <c r="M19" s="165">
        <f t="shared" si="7"/>
        <v>18.88565126329274</v>
      </c>
      <c r="N19" s="165">
        <f t="shared" si="8"/>
        <v>54.656719355089244</v>
      </c>
      <c r="O19" s="165">
        <f t="shared" si="9"/>
        <v>26.457629381618027</v>
      </c>
      <c r="P19" s="164">
        <f>'[3]Прил.  16'!$P$18</f>
        <v>7160.4735599999995</v>
      </c>
      <c r="Q19" s="164">
        <f t="shared" si="10"/>
        <v>8191.8958299999995</v>
      </c>
      <c r="R19" s="164">
        <f>'[3]Прил.  16'!R18</f>
        <v>1547.0980000000002</v>
      </c>
      <c r="S19" s="164">
        <f>'[3]Прил.  16'!S18</f>
        <v>4477.4363299999995</v>
      </c>
      <c r="T19" s="164">
        <f>'[3]Прил.  16'!T18</f>
        <v>2167.3615</v>
      </c>
      <c r="U19" s="165">
        <f t="shared" si="11"/>
        <v>18.885713784766235</v>
      </c>
      <c r="V19" s="165">
        <f t="shared" si="12"/>
        <v>54.656900220861324</v>
      </c>
      <c r="W19" s="165">
        <f t="shared" si="13"/>
        <v>26.457385994372441</v>
      </c>
      <c r="X19" s="128" t="s">
        <v>66</v>
      </c>
      <c r="Y19" s="166" t="s">
        <v>64</v>
      </c>
      <c r="Z19" s="167">
        <v>10</v>
      </c>
      <c r="AA19" s="167">
        <v>9</v>
      </c>
      <c r="AB19" s="168" t="s">
        <v>87</v>
      </c>
    </row>
    <row r="20" spans="1:28" s="8" customFormat="1" ht="63" customHeight="1" x14ac:dyDescent="0.2">
      <c r="A20" s="189"/>
      <c r="B20" s="245"/>
      <c r="C20" s="162">
        <v>4</v>
      </c>
      <c r="D20" s="162" t="s">
        <v>172</v>
      </c>
      <c r="E20" s="162">
        <v>892</v>
      </c>
      <c r="F20" s="128" t="s">
        <v>26</v>
      </c>
      <c r="G20" s="163" t="s">
        <v>244</v>
      </c>
      <c r="H20" s="163" t="s">
        <v>242</v>
      </c>
      <c r="I20" s="164">
        <f t="shared" si="6"/>
        <v>3782.6</v>
      </c>
      <c r="J20" s="164">
        <f>'[4]Табл. 16'!J19</f>
        <v>631.08501000000001</v>
      </c>
      <c r="K20" s="164">
        <f>'[4]Табл. 16'!K19</f>
        <v>1826.41499</v>
      </c>
      <c r="L20" s="164">
        <f>'[4]Табл. 16'!L19</f>
        <v>1325.1</v>
      </c>
      <c r="M20" s="165">
        <f t="shared" si="7"/>
        <v>16.68389493998837</v>
      </c>
      <c r="N20" s="165">
        <f t="shared" si="8"/>
        <v>48.284645217575211</v>
      </c>
      <c r="O20" s="165">
        <f t="shared" si="9"/>
        <v>35.031459842436419</v>
      </c>
      <c r="P20" s="164">
        <f>'[3]Прил.  16'!$P$19</f>
        <v>2457.5</v>
      </c>
      <c r="Q20" s="164">
        <f t="shared" si="10"/>
        <v>1576.1</v>
      </c>
      <c r="R20" s="164">
        <f>'[3]Прил.  16'!R19</f>
        <v>262.95486999999997</v>
      </c>
      <c r="S20" s="164">
        <f>'[3]Прил.  16'!S19</f>
        <v>761.01429000000007</v>
      </c>
      <c r="T20" s="164">
        <f>'[3]Прил.  16'!T19</f>
        <v>552.13083999999992</v>
      </c>
      <c r="U20" s="165">
        <f t="shared" ref="U20" si="14">R20/(SUM(R20:T20))*100</f>
        <v>16.683895057420216</v>
      </c>
      <c r="V20" s="165">
        <f t="shared" ref="V20" si="15">S20/(SUM(R20:T20))*100</f>
        <v>48.284645009834406</v>
      </c>
      <c r="W20" s="165">
        <f t="shared" ref="W20" si="16">T20/(SUM(R20:T20))*100</f>
        <v>35.031459932745378</v>
      </c>
      <c r="X20" s="128" t="s">
        <v>66</v>
      </c>
      <c r="Y20" s="166" t="s">
        <v>64</v>
      </c>
      <c r="Z20" s="167">
        <v>2</v>
      </c>
      <c r="AA20" s="167">
        <v>1</v>
      </c>
      <c r="AB20" s="168" t="s">
        <v>87</v>
      </c>
    </row>
    <row r="21" spans="1:28" s="8" customFormat="1" ht="63.75" customHeight="1" x14ac:dyDescent="0.2">
      <c r="A21" s="189"/>
      <c r="B21" s="245"/>
      <c r="C21" s="162">
        <v>5</v>
      </c>
      <c r="D21" s="162" t="s">
        <v>172</v>
      </c>
      <c r="E21" s="162">
        <v>892</v>
      </c>
      <c r="F21" s="128" t="s">
        <v>27</v>
      </c>
      <c r="G21" s="163" t="s">
        <v>245</v>
      </c>
      <c r="H21" s="163" t="s">
        <v>242</v>
      </c>
      <c r="I21" s="164">
        <f t="shared" si="6"/>
        <v>5989.2000000000007</v>
      </c>
      <c r="J21" s="164">
        <f>'[4]Табл. 16'!J20</f>
        <v>1021.21497</v>
      </c>
      <c r="K21" s="164">
        <f>'[4]Табл. 16'!K20</f>
        <v>2955.4850300000003</v>
      </c>
      <c r="L21" s="164">
        <f>'[4]Табл. 16'!L20</f>
        <v>2012.5</v>
      </c>
      <c r="M21" s="165">
        <f t="shared" si="7"/>
        <v>17.050941194149466</v>
      </c>
      <c r="N21" s="165">
        <f t="shared" si="8"/>
        <v>49.346908268216119</v>
      </c>
      <c r="O21" s="165">
        <f t="shared" si="9"/>
        <v>33.602150537634408</v>
      </c>
      <c r="P21" s="164">
        <f>'[3]Прил.  16'!$P$20</f>
        <v>3976.7</v>
      </c>
      <c r="Q21" s="164">
        <f t="shared" si="10"/>
        <v>4413.1000000000004</v>
      </c>
      <c r="R21" s="164">
        <f>'[3]Прил.  16'!R20</f>
        <v>752.47509000000014</v>
      </c>
      <c r="S21" s="164">
        <f>'[3]Прил.  16'!S20</f>
        <v>2177.7284</v>
      </c>
      <c r="T21" s="164">
        <f>'[3]Прил.  16'!T20</f>
        <v>1482.89651</v>
      </c>
      <c r="U21" s="165">
        <f t="shared" ref="U21" si="17">R21/(SUM(R21:T21))*100</f>
        <v>17.050941288436704</v>
      </c>
      <c r="V21" s="165">
        <f t="shared" ref="V21" si="18">S21/(SUM(R21:T21))*100</f>
        <v>49.346908069157728</v>
      </c>
      <c r="W21" s="165">
        <f t="shared" ref="W21" si="19">T21/(SUM(R21:T21))*100</f>
        <v>33.602150642405562</v>
      </c>
      <c r="X21" s="128" t="s">
        <v>66</v>
      </c>
      <c r="Y21" s="166" t="s">
        <v>64</v>
      </c>
      <c r="Z21" s="167">
        <v>4</v>
      </c>
      <c r="AA21" s="167">
        <v>3</v>
      </c>
      <c r="AB21" s="168" t="s">
        <v>87</v>
      </c>
    </row>
    <row r="22" spans="1:28" s="8" customFormat="1" ht="65.25" customHeight="1" x14ac:dyDescent="0.2">
      <c r="A22" s="189"/>
      <c r="B22" s="245"/>
      <c r="C22" s="162">
        <v>6</v>
      </c>
      <c r="D22" s="162" t="s">
        <v>172</v>
      </c>
      <c r="E22" s="162">
        <v>892</v>
      </c>
      <c r="F22" s="128" t="s">
        <v>9</v>
      </c>
      <c r="G22" s="163" t="s">
        <v>246</v>
      </c>
      <c r="H22" s="163" t="s">
        <v>240</v>
      </c>
      <c r="I22" s="164">
        <f t="shared" si="6"/>
        <v>7813.2999999999947</v>
      </c>
      <c r="J22" s="164">
        <f>'[3]Прил.  16'!J21</f>
        <v>1475.5704942118914</v>
      </c>
      <c r="K22" s="164">
        <f>'[3]Прил.  16'!K21</f>
        <v>4270.4295057881036</v>
      </c>
      <c r="L22" s="164">
        <f>'[3]Прил.  16'!L21</f>
        <v>2067.3000000000002</v>
      </c>
      <c r="M22" s="165">
        <f t="shared" ref="M22:M35" si="20">J22/I22*100</f>
        <v>18.885368464181489</v>
      </c>
      <c r="N22" s="165">
        <f t="shared" ref="N22:N35" si="21">K22/I22*100</f>
        <v>54.6559009098346</v>
      </c>
      <c r="O22" s="165">
        <f t="shared" ref="O22:O35" si="22">L22/I22*100</f>
        <v>26.458730625983918</v>
      </c>
      <c r="P22" s="164">
        <f>'[3]Прил.  16'!$P$21</f>
        <v>5746</v>
      </c>
      <c r="Q22" s="164">
        <f t="shared" si="10"/>
        <v>5165.3999999999996</v>
      </c>
      <c r="R22" s="164">
        <f>'[3]Прил.  16'!R21</f>
        <v>975.50335999999982</v>
      </c>
      <c r="S22" s="164">
        <f>'[3]Прил.  16'!S21</f>
        <v>2823.1919600000001</v>
      </c>
      <c r="T22" s="164">
        <f>'[3]Прил.  16'!T21</f>
        <v>1366.7046799999998</v>
      </c>
      <c r="U22" s="165">
        <f t="shared" si="11"/>
        <v>18.885340147907225</v>
      </c>
      <c r="V22" s="165">
        <f t="shared" si="12"/>
        <v>54.655824524722199</v>
      </c>
      <c r="W22" s="165">
        <f t="shared" si="13"/>
        <v>26.458835327370579</v>
      </c>
      <c r="X22" s="128" t="s">
        <v>66</v>
      </c>
      <c r="Y22" s="166" t="s">
        <v>64</v>
      </c>
      <c r="Z22" s="167">
        <v>9</v>
      </c>
      <c r="AA22" s="167">
        <v>6</v>
      </c>
      <c r="AB22" s="168" t="s">
        <v>87</v>
      </c>
    </row>
    <row r="23" spans="1:28" s="8" customFormat="1" ht="65.25" customHeight="1" x14ac:dyDescent="0.2">
      <c r="A23" s="189"/>
      <c r="B23" s="245"/>
      <c r="C23" s="162">
        <v>7</v>
      </c>
      <c r="D23" s="162" t="s">
        <v>172</v>
      </c>
      <c r="E23" s="162">
        <v>892</v>
      </c>
      <c r="F23" s="128" t="s">
        <v>28</v>
      </c>
      <c r="G23" s="163" t="s">
        <v>247</v>
      </c>
      <c r="H23" s="163" t="s">
        <v>240</v>
      </c>
      <c r="I23" s="164">
        <f t="shared" si="6"/>
        <v>4728.3</v>
      </c>
      <c r="J23" s="164">
        <f>'[4]Табл. 16'!J22</f>
        <v>823.55631000000005</v>
      </c>
      <c r="K23" s="164">
        <f>'[4]Табл. 16'!K22</f>
        <v>2383.4436900000001</v>
      </c>
      <c r="L23" s="164">
        <f>'[4]Табл. 16'!L22</f>
        <v>1521.3</v>
      </c>
      <c r="M23" s="165">
        <f t="shared" si="20"/>
        <v>17.417598502633084</v>
      </c>
      <c r="N23" s="165">
        <f t="shared" si="21"/>
        <v>50.408047078231078</v>
      </c>
      <c r="O23" s="165">
        <f t="shared" si="22"/>
        <v>32.174354419135845</v>
      </c>
      <c r="P23" s="164">
        <f>'[3]Прил.  16'!$P$22</f>
        <v>3207</v>
      </c>
      <c r="Q23" s="164">
        <f t="shared" si="10"/>
        <v>1891.3000000000002</v>
      </c>
      <c r="R23" s="164">
        <f>'[3]Прил.  16'!R22</f>
        <v>329.41904</v>
      </c>
      <c r="S23" s="164">
        <f>'[3]Прил.  16'!S22</f>
        <v>953.36739</v>
      </c>
      <c r="T23" s="164">
        <f>'[3]Прил.  16'!T22</f>
        <v>608.51356999999996</v>
      </c>
      <c r="U23" s="165">
        <f t="shared" ref="U23" si="23">R23/(SUM(R23:T23))*100</f>
        <v>17.417598477237878</v>
      </c>
      <c r="V23" s="165">
        <f t="shared" ref="V23" si="24">S23/(SUM(R23:T23))*100</f>
        <v>50.408046846084694</v>
      </c>
      <c r="W23" s="165">
        <f t="shared" ref="W23" si="25">T23/(SUM(R23:T23))*100</f>
        <v>32.17435467667741</v>
      </c>
      <c r="X23" s="128" t="s">
        <v>66</v>
      </c>
      <c r="Y23" s="166" t="s">
        <v>64</v>
      </c>
      <c r="Z23" s="167">
        <v>3</v>
      </c>
      <c r="AA23" s="167">
        <v>1</v>
      </c>
      <c r="AB23" s="168" t="s">
        <v>87</v>
      </c>
    </row>
    <row r="24" spans="1:28" s="8" customFormat="1" ht="64.5" customHeight="1" x14ac:dyDescent="0.2">
      <c r="A24" s="189"/>
      <c r="B24" s="245"/>
      <c r="C24" s="162">
        <v>8</v>
      </c>
      <c r="D24" s="162" t="s">
        <v>172</v>
      </c>
      <c r="E24" s="162">
        <v>892</v>
      </c>
      <c r="F24" s="128" t="s">
        <v>29</v>
      </c>
      <c r="G24" s="163" t="s">
        <v>248</v>
      </c>
      <c r="H24" s="163" t="s">
        <v>242</v>
      </c>
      <c r="I24" s="164">
        <f t="shared" si="6"/>
        <v>11285</v>
      </c>
      <c r="J24" s="164">
        <v>1924.2507499999999</v>
      </c>
      <c r="K24" s="164">
        <v>5568.9492499999997</v>
      </c>
      <c r="L24" s="164">
        <v>3791.8</v>
      </c>
      <c r="M24" s="165">
        <f t="shared" si="20"/>
        <v>17.051402303943284</v>
      </c>
      <c r="N24" s="165">
        <f t="shared" si="21"/>
        <v>49.348243243243239</v>
      </c>
      <c r="O24" s="165">
        <f t="shared" si="22"/>
        <v>33.60035445281347</v>
      </c>
      <c r="P24" s="164">
        <f>'[3]Прил.  16'!$P$23</f>
        <v>7493.2</v>
      </c>
      <c r="Q24" s="164">
        <f t="shared" si="10"/>
        <v>8235</v>
      </c>
      <c r="R24" s="164">
        <f>'[3]Прил.  16'!R23</f>
        <v>1404.1829599999999</v>
      </c>
      <c r="S24" s="164">
        <f>'[3]Прил.  16'!S23</f>
        <v>4063.8278300000002</v>
      </c>
      <c r="T24" s="164">
        <f>'[3]Прил.  16'!T23</f>
        <v>2766.9892100000002</v>
      </c>
      <c r="U24" s="165">
        <f t="shared" si="11"/>
        <v>17.05140206435944</v>
      </c>
      <c r="V24" s="165">
        <f t="shared" si="12"/>
        <v>49.348243230115365</v>
      </c>
      <c r="W24" s="165">
        <f t="shared" si="13"/>
        <v>33.600354705525199</v>
      </c>
      <c r="X24" s="128" t="s">
        <v>66</v>
      </c>
      <c r="Y24" s="166" t="s">
        <v>64</v>
      </c>
      <c r="Z24" s="167">
        <v>7</v>
      </c>
      <c r="AA24" s="167">
        <v>5</v>
      </c>
      <c r="AB24" s="168" t="s">
        <v>87</v>
      </c>
    </row>
    <row r="25" spans="1:28" s="8" customFormat="1" ht="64.5" customHeight="1" x14ac:dyDescent="0.2">
      <c r="A25" s="189"/>
      <c r="B25" s="245"/>
      <c r="C25" s="162">
        <v>9</v>
      </c>
      <c r="D25" s="162" t="s">
        <v>172</v>
      </c>
      <c r="E25" s="162">
        <v>892</v>
      </c>
      <c r="F25" s="128" t="s">
        <v>30</v>
      </c>
      <c r="G25" s="163" t="s">
        <v>249</v>
      </c>
      <c r="H25" s="163" t="s">
        <v>242</v>
      </c>
      <c r="I25" s="164">
        <f t="shared" si="6"/>
        <v>27581.299999999985</v>
      </c>
      <c r="J25" s="164">
        <f>'[3]Прил.  16'!J24</f>
        <v>4095.6454399733038</v>
      </c>
      <c r="K25" s="164">
        <f>'[3]Прил.  16'!K24</f>
        <v>11853.15456002668</v>
      </c>
      <c r="L25" s="164">
        <f>'[3]Прил.  16'!L24</f>
        <v>11632.5</v>
      </c>
      <c r="M25" s="165">
        <f t="shared" si="20"/>
        <v>14.849356049110471</v>
      </c>
      <c r="N25" s="165">
        <f t="shared" si="21"/>
        <v>42.975329516834549</v>
      </c>
      <c r="O25" s="165">
        <f t="shared" si="22"/>
        <v>42.175314434054982</v>
      </c>
      <c r="P25" s="164">
        <f>'[3]Прил.  16'!$P$24</f>
        <v>15948.8</v>
      </c>
      <c r="Q25" s="164">
        <f t="shared" si="10"/>
        <v>25690.000000000004</v>
      </c>
      <c r="R25" s="164">
        <f>'[3]Прил.  16'!R24</f>
        <v>3814.7995700000001</v>
      </c>
      <c r="S25" s="164">
        <f>'[3]Прил.  16'!S24</f>
        <v>11040.362149999999</v>
      </c>
      <c r="T25" s="164">
        <f>'[3]Прил.  16'!T24</f>
        <v>10834.838280000004</v>
      </c>
      <c r="U25" s="165">
        <f t="shared" si="11"/>
        <v>14.849356052938885</v>
      </c>
      <c r="V25" s="165">
        <f t="shared" si="12"/>
        <v>42.975329505644211</v>
      </c>
      <c r="W25" s="165">
        <f t="shared" si="13"/>
        <v>42.175314441416901</v>
      </c>
      <c r="X25" s="128" t="s">
        <v>66</v>
      </c>
      <c r="Y25" s="166" t="s">
        <v>64</v>
      </c>
      <c r="Z25" s="167">
        <v>18</v>
      </c>
      <c r="AA25" s="167">
        <v>17</v>
      </c>
      <c r="AB25" s="168" t="s">
        <v>87</v>
      </c>
    </row>
    <row r="26" spans="1:28" s="8" customFormat="1" ht="64.5" customHeight="1" x14ac:dyDescent="0.2">
      <c r="A26" s="189"/>
      <c r="B26" s="245"/>
      <c r="C26" s="162">
        <v>10</v>
      </c>
      <c r="D26" s="162" t="s">
        <v>172</v>
      </c>
      <c r="E26" s="162">
        <v>892</v>
      </c>
      <c r="F26" s="128" t="s">
        <v>31</v>
      </c>
      <c r="G26" s="163" t="s">
        <v>250</v>
      </c>
      <c r="H26" s="163" t="s">
        <v>242</v>
      </c>
      <c r="I26" s="164">
        <f t="shared" si="6"/>
        <v>4791.2999999999993</v>
      </c>
      <c r="J26" s="164">
        <f>'[4]Табл. 16'!J25</f>
        <v>852.11243000000002</v>
      </c>
      <c r="K26" s="164">
        <f>'[4]Табл. 16'!K25</f>
        <v>2466.0875699999997</v>
      </c>
      <c r="L26" s="164">
        <f>'[4]Табл. 16'!L25</f>
        <v>1473.1</v>
      </c>
      <c r="M26" s="165">
        <f t="shared" si="20"/>
        <v>17.784576837184066</v>
      </c>
      <c r="N26" s="165">
        <f t="shared" si="21"/>
        <v>51.470113956546236</v>
      </c>
      <c r="O26" s="165">
        <f t="shared" si="22"/>
        <v>30.745309206269699</v>
      </c>
      <c r="P26" s="164">
        <f>'[3]Прил.  16'!$P$25</f>
        <v>3318.2</v>
      </c>
      <c r="Q26" s="164">
        <f t="shared" si="10"/>
        <v>4791.2999999999993</v>
      </c>
      <c r="R26" s="164">
        <f>'[3]Прил.  16'!R25</f>
        <v>852.1124299999999</v>
      </c>
      <c r="S26" s="164">
        <f>'[3]Прил.  16'!S25</f>
        <v>2466.0875699999997</v>
      </c>
      <c r="T26" s="164">
        <f>'[3]Прил.  16'!T25</f>
        <v>1473.1</v>
      </c>
      <c r="U26" s="165">
        <f t="shared" ref="U26" si="26">R26/(SUM(R26:T26))*100</f>
        <v>17.784576837184062</v>
      </c>
      <c r="V26" s="165">
        <f t="shared" ref="V26" si="27">S26/(SUM(R26:T26))*100</f>
        <v>51.470113956546236</v>
      </c>
      <c r="W26" s="165">
        <f t="shared" ref="W26" si="28">T26/(SUM(R26:T26))*100</f>
        <v>30.745309206269699</v>
      </c>
      <c r="X26" s="128" t="s">
        <v>66</v>
      </c>
      <c r="Y26" s="166" t="s">
        <v>64</v>
      </c>
      <c r="Z26" s="167">
        <v>3</v>
      </c>
      <c r="AA26" s="167">
        <v>3</v>
      </c>
      <c r="AB26" s="168"/>
    </row>
    <row r="27" spans="1:28" s="8" customFormat="1" ht="65.25" customHeight="1" x14ac:dyDescent="0.2">
      <c r="A27" s="189"/>
      <c r="B27" s="245"/>
      <c r="C27" s="162">
        <v>11</v>
      </c>
      <c r="D27" s="162" t="s">
        <v>172</v>
      </c>
      <c r="E27" s="162">
        <v>892</v>
      </c>
      <c r="F27" s="128" t="s">
        <v>32</v>
      </c>
      <c r="G27" s="163" t="s">
        <v>251</v>
      </c>
      <c r="H27" s="163" t="s">
        <v>240</v>
      </c>
      <c r="I27" s="164">
        <f t="shared" si="6"/>
        <v>10046.599999999995</v>
      </c>
      <c r="J27" s="164">
        <f>'[3]Прил.  16'!J26</f>
        <v>1639.357278271819</v>
      </c>
      <c r="K27" s="164">
        <f>'[3]Прил.  16'!K26</f>
        <v>4744.4427217281745</v>
      </c>
      <c r="L27" s="164">
        <f>'[3]Прил.  16'!L26</f>
        <v>3662.8</v>
      </c>
      <c r="M27" s="165">
        <f t="shared" si="20"/>
        <v>16.317533078572051</v>
      </c>
      <c r="N27" s="165">
        <f t="shared" si="21"/>
        <v>47.224361691797988</v>
      </c>
      <c r="O27" s="165">
        <f t="shared" si="22"/>
        <v>36.458105229629943</v>
      </c>
      <c r="P27" s="164">
        <f>'[3]Прил.  16'!$P$26</f>
        <v>6008.9202999999998</v>
      </c>
      <c r="Q27" s="164">
        <f t="shared" si="10"/>
        <v>7565.2000000000007</v>
      </c>
      <c r="R27" s="164">
        <f>'[3]Прил.  16'!R26</f>
        <v>1234.4558999999999</v>
      </c>
      <c r="S27" s="164">
        <f>'[3]Прил.  16'!S26</f>
        <v>3572.6228500000007</v>
      </c>
      <c r="T27" s="164">
        <f>'[3]Прил.  16'!T26</f>
        <v>2758.1212500000001</v>
      </c>
      <c r="U27" s="165">
        <f t="shared" ref="U27" si="29">R27/(SUM(R27:T27))*100</f>
        <v>16.31755802886903</v>
      </c>
      <c r="V27" s="165">
        <f t="shared" ref="V27" si="30">S27/(SUM(R27:T27))*100</f>
        <v>47.224433590651941</v>
      </c>
      <c r="W27" s="165">
        <f t="shared" ref="W27" si="31">T27/(SUM(R27:T27))*100</f>
        <v>36.458008380479036</v>
      </c>
      <c r="X27" s="128" t="s">
        <v>66</v>
      </c>
      <c r="Y27" s="166" t="s">
        <v>64</v>
      </c>
      <c r="Z27" s="167">
        <v>12</v>
      </c>
      <c r="AA27" s="167">
        <v>9</v>
      </c>
      <c r="AB27" s="168" t="s">
        <v>87</v>
      </c>
    </row>
    <row r="28" spans="1:28" s="8" customFormat="1" ht="63" customHeight="1" x14ac:dyDescent="0.2">
      <c r="A28" s="189"/>
      <c r="B28" s="245"/>
      <c r="C28" s="162">
        <v>12</v>
      </c>
      <c r="D28" s="162" t="s">
        <v>172</v>
      </c>
      <c r="E28" s="162">
        <v>892</v>
      </c>
      <c r="F28" s="128" t="s">
        <v>33</v>
      </c>
      <c r="G28" s="163" t="s">
        <v>252</v>
      </c>
      <c r="H28" s="163" t="s">
        <v>240</v>
      </c>
      <c r="I28" s="164">
        <f t="shared" si="6"/>
        <v>9771.7999999999993</v>
      </c>
      <c r="J28" s="164">
        <f>'[4]Табл. 16'!J27</f>
        <v>1451.0718100000001</v>
      </c>
      <c r="K28" s="164">
        <f>'[4]Табл. 16'!K27</f>
        <v>4199.5281899999991</v>
      </c>
      <c r="L28" s="164">
        <f>'[4]Табл. 16'!L27</f>
        <v>4121.2</v>
      </c>
      <c r="M28" s="165">
        <f t="shared" si="20"/>
        <v>14.849585644405334</v>
      </c>
      <c r="N28" s="165">
        <f t="shared" si="21"/>
        <v>42.975994085020155</v>
      </c>
      <c r="O28" s="165">
        <f t="shared" si="22"/>
        <v>42.174420270574515</v>
      </c>
      <c r="P28" s="164">
        <f>'[3]Прил.  16'!$P$27</f>
        <v>5650.6</v>
      </c>
      <c r="Q28" s="164">
        <f t="shared" si="10"/>
        <v>3152.2</v>
      </c>
      <c r="R28" s="164">
        <f>'[3]Прил.  16'!R27</f>
        <v>468.08864</v>
      </c>
      <c r="S28" s="164">
        <f>'[3]Прил.  16'!S27</f>
        <v>1354.6892800000001</v>
      </c>
      <c r="T28" s="164">
        <f>'[3]Прил.  16'!T27</f>
        <v>1329.4220800000001</v>
      </c>
      <c r="U28" s="165">
        <f t="shared" ref="U28" si="32">R28/(SUM(R28:T28))*100</f>
        <v>14.849585686187424</v>
      </c>
      <c r="V28" s="165">
        <f t="shared" ref="V28" si="33">S28/(SUM(R28:T28))*100</f>
        <v>42.975993909015934</v>
      </c>
      <c r="W28" s="165">
        <f t="shared" ref="W28" si="34">T28/(SUM(R28:T28))*100</f>
        <v>42.174420404796656</v>
      </c>
      <c r="X28" s="128" t="s">
        <v>66</v>
      </c>
      <c r="Y28" s="166" t="s">
        <v>64</v>
      </c>
      <c r="Z28" s="167">
        <v>6</v>
      </c>
      <c r="AA28" s="167">
        <v>2</v>
      </c>
      <c r="AB28" s="168" t="s">
        <v>87</v>
      </c>
    </row>
    <row r="29" spans="1:28" s="8" customFormat="1" ht="61.5" customHeight="1" x14ac:dyDescent="0.2">
      <c r="A29" s="189"/>
      <c r="B29" s="245"/>
      <c r="C29" s="162">
        <v>13</v>
      </c>
      <c r="D29" s="162" t="s">
        <v>172</v>
      </c>
      <c r="E29" s="162">
        <v>892</v>
      </c>
      <c r="F29" s="128" t="s">
        <v>34</v>
      </c>
      <c r="G29" s="163" t="s">
        <v>253</v>
      </c>
      <c r="H29" s="163" t="s">
        <v>242</v>
      </c>
      <c r="I29" s="164">
        <f t="shared" si="6"/>
        <v>31905.69999999999</v>
      </c>
      <c r="J29" s="164">
        <f>'[3]Прил.  16'!J28</f>
        <v>5206.1753046129361</v>
      </c>
      <c r="K29" s="164">
        <f>'[3]Прил.  16'!K28</f>
        <v>15067.12469538705</v>
      </c>
      <c r="L29" s="164">
        <f>'[3]Прил.  16'!L28</f>
        <v>11632.4</v>
      </c>
      <c r="M29" s="165">
        <f t="shared" si="20"/>
        <v>16.317383115283281</v>
      </c>
      <c r="N29" s="165">
        <f t="shared" si="21"/>
        <v>47.223927684981227</v>
      </c>
      <c r="O29" s="165">
        <f t="shared" si="22"/>
        <v>36.458689199735481</v>
      </c>
      <c r="P29" s="164">
        <f>'[3]Прил.  16'!$P$28</f>
        <v>20272.02088</v>
      </c>
      <c r="Q29" s="164">
        <f t="shared" si="10"/>
        <v>21214.486950000002</v>
      </c>
      <c r="R29" s="164">
        <f>'[3]Прил.  16'!R28</f>
        <v>3461.6491099999985</v>
      </c>
      <c r="S29" s="164">
        <f>'[3]Прил.  16'!S28</f>
        <v>10018.314000000002</v>
      </c>
      <c r="T29" s="164">
        <f>'[3]Прил.  16'!T28</f>
        <v>7734.5238400000017</v>
      </c>
      <c r="U29" s="165">
        <f t="shared" si="11"/>
        <v>16.317383107867229</v>
      </c>
      <c r="V29" s="165">
        <f t="shared" si="12"/>
        <v>47.223927798074797</v>
      </c>
      <c r="W29" s="165">
        <f t="shared" si="13"/>
        <v>36.458689094057966</v>
      </c>
      <c r="X29" s="128" t="s">
        <v>66</v>
      </c>
      <c r="Y29" s="166" t="s">
        <v>64</v>
      </c>
      <c r="Z29" s="167">
        <v>35</v>
      </c>
      <c r="AA29" s="167">
        <v>23</v>
      </c>
      <c r="AB29" s="168" t="s">
        <v>87</v>
      </c>
    </row>
    <row r="30" spans="1:28" s="8" customFormat="1" ht="63.75" customHeight="1" x14ac:dyDescent="0.2">
      <c r="A30" s="189"/>
      <c r="B30" s="245"/>
      <c r="C30" s="162">
        <v>14</v>
      </c>
      <c r="D30" s="162" t="s">
        <v>172</v>
      </c>
      <c r="E30" s="162">
        <v>892</v>
      </c>
      <c r="F30" s="128" t="s">
        <v>49</v>
      </c>
      <c r="G30" s="163" t="s">
        <v>254</v>
      </c>
      <c r="H30" s="163" t="s">
        <v>242</v>
      </c>
      <c r="I30" s="164">
        <f t="shared" si="6"/>
        <v>12992.799999999994</v>
      </c>
      <c r="J30" s="164">
        <f>'[3]Прил.  16'!J29</f>
        <v>2215.3330982279363</v>
      </c>
      <c r="K30" s="164">
        <f>'[3]Прил.  16'!K29</f>
        <v>6411.3669017720567</v>
      </c>
      <c r="L30" s="164">
        <f>'[3]Прил.  16'!L29</f>
        <v>4366.1000000000004</v>
      </c>
      <c r="M30" s="165">
        <f t="shared" si="20"/>
        <v>17.050467168184973</v>
      </c>
      <c r="N30" s="165">
        <f t="shared" si="21"/>
        <v>49.345536772459056</v>
      </c>
      <c r="O30" s="165">
        <f t="shared" si="22"/>
        <v>33.603996059355964</v>
      </c>
      <c r="P30" s="164">
        <f>'[3]Прил.  16'!$P$29</f>
        <v>8626.7744899999998</v>
      </c>
      <c r="Q30" s="164">
        <f t="shared" si="10"/>
        <v>11101.5</v>
      </c>
      <c r="R30" s="164">
        <f>'[3]Прил.  16'!R29</f>
        <v>1892.8622600000001</v>
      </c>
      <c r="S30" s="164">
        <f>'[3]Прил.  16'!S29</f>
        <v>5478.108220000001</v>
      </c>
      <c r="T30" s="164">
        <f>'[3]Прил.  16'!T29</f>
        <v>3730.5295199999996</v>
      </c>
      <c r="U30" s="165">
        <f t="shared" si="11"/>
        <v>17.050509030311218</v>
      </c>
      <c r="V30" s="165">
        <f t="shared" si="12"/>
        <v>49.345657974147642</v>
      </c>
      <c r="W30" s="165">
        <f t="shared" si="13"/>
        <v>33.60383299554114</v>
      </c>
      <c r="X30" s="128" t="s">
        <v>66</v>
      </c>
      <c r="Y30" s="166" t="s">
        <v>64</v>
      </c>
      <c r="Z30" s="167">
        <v>15</v>
      </c>
      <c r="AA30" s="167">
        <v>13</v>
      </c>
      <c r="AB30" s="168" t="s">
        <v>87</v>
      </c>
    </row>
    <row r="31" spans="1:28" s="8" customFormat="1" ht="64.5" customHeight="1" x14ac:dyDescent="0.2">
      <c r="A31" s="189"/>
      <c r="B31" s="245"/>
      <c r="C31" s="162">
        <v>15</v>
      </c>
      <c r="D31" s="162" t="s">
        <v>172</v>
      </c>
      <c r="E31" s="162">
        <v>892</v>
      </c>
      <c r="F31" s="128" t="s">
        <v>35</v>
      </c>
      <c r="G31" s="163" t="s">
        <v>255</v>
      </c>
      <c r="H31" s="163" t="s">
        <v>242</v>
      </c>
      <c r="I31" s="164">
        <f t="shared" si="6"/>
        <v>9622.7999999999956</v>
      </c>
      <c r="J31" s="164">
        <f>'[3]Прил.  16'!J30</f>
        <v>1817.2423603011571</v>
      </c>
      <c r="K31" s="164">
        <f>'[3]Прил.  16'!K30</f>
        <v>5259.257639698837</v>
      </c>
      <c r="L31" s="164">
        <f>'[3]Прил.  16'!L30</f>
        <v>2546.3000000000002</v>
      </c>
      <c r="M31" s="165">
        <f t="shared" si="20"/>
        <v>18.884756622824519</v>
      </c>
      <c r="N31" s="165">
        <f t="shared" si="21"/>
        <v>54.654130187667207</v>
      </c>
      <c r="O31" s="165">
        <f t="shared" si="22"/>
        <v>26.461113189508268</v>
      </c>
      <c r="P31" s="164">
        <f>'[3]Прил.  16'!$P$30</f>
        <v>7076.5</v>
      </c>
      <c r="Q31" s="164">
        <f t="shared" si="10"/>
        <v>8614.0999999999985</v>
      </c>
      <c r="R31" s="164">
        <f>'[3]Прил.  16'!R30</f>
        <v>1626.7534900000001</v>
      </c>
      <c r="S31" s="164">
        <f>'[3]Прил.  16'!S30</f>
        <v>4707.9663099999998</v>
      </c>
      <c r="T31" s="164">
        <f>'[3]Прил.  16'!T30</f>
        <v>2279.3801999999996</v>
      </c>
      <c r="U31" s="165">
        <f t="shared" si="11"/>
        <v>18.884776006779585</v>
      </c>
      <c r="V31" s="165">
        <f t="shared" si="12"/>
        <v>54.654186856433064</v>
      </c>
      <c r="W31" s="165">
        <f t="shared" si="13"/>
        <v>26.461037136787358</v>
      </c>
      <c r="X31" s="128" t="s">
        <v>66</v>
      </c>
      <c r="Y31" s="166" t="s">
        <v>64</v>
      </c>
      <c r="Z31" s="167">
        <v>9</v>
      </c>
      <c r="AA31" s="167">
        <v>8</v>
      </c>
      <c r="AB31" s="168" t="s">
        <v>87</v>
      </c>
    </row>
    <row r="32" spans="1:28" s="8" customFormat="1" ht="64.5" customHeight="1" x14ac:dyDescent="0.2">
      <c r="A32" s="189"/>
      <c r="B32" s="245"/>
      <c r="C32" s="162">
        <v>16</v>
      </c>
      <c r="D32" s="162" t="s">
        <v>172</v>
      </c>
      <c r="E32" s="162">
        <v>892</v>
      </c>
      <c r="F32" s="128" t="s">
        <v>36</v>
      </c>
      <c r="G32" s="163" t="s">
        <v>256</v>
      </c>
      <c r="H32" s="163" t="s">
        <v>242</v>
      </c>
      <c r="I32" s="164">
        <f t="shared" si="6"/>
        <v>1891.2000000000003</v>
      </c>
      <c r="J32" s="164">
        <f>'[4]Табл. 16'!J31</f>
        <v>343.28970000000004</v>
      </c>
      <c r="K32" s="164">
        <f>'[4]Табл. 16'!K31</f>
        <v>993.51030000000003</v>
      </c>
      <c r="L32" s="164">
        <f>'[4]Табл. 16'!L31</f>
        <v>554.4</v>
      </c>
      <c r="M32" s="165">
        <f t="shared" si="20"/>
        <v>18.151951142131978</v>
      </c>
      <c r="N32" s="165">
        <f t="shared" si="21"/>
        <v>52.533328045685266</v>
      </c>
      <c r="O32" s="165">
        <f t="shared" si="22"/>
        <v>29.314720812182738</v>
      </c>
      <c r="P32" s="164">
        <f>'[3]Прил.  16'!$P$31</f>
        <v>1336.8</v>
      </c>
      <c r="Q32" s="164">
        <f t="shared" si="10"/>
        <v>1891.1999999999998</v>
      </c>
      <c r="R32" s="164">
        <f>'[3]Прил.  16'!R31</f>
        <v>343.28969999999993</v>
      </c>
      <c r="S32" s="164">
        <f>'[3]Прил.  16'!S31</f>
        <v>993.51029999999992</v>
      </c>
      <c r="T32" s="164">
        <f>'[3]Прил.  16'!T31</f>
        <v>554.4</v>
      </c>
      <c r="U32" s="165">
        <f t="shared" ref="U32" si="35">R32/(SUM(R32:T32))*100</f>
        <v>18.151951142131978</v>
      </c>
      <c r="V32" s="165">
        <f t="shared" ref="V32" si="36">S32/(SUM(R32:T32))*100</f>
        <v>52.53332804568528</v>
      </c>
      <c r="W32" s="165">
        <f t="shared" ref="W32" si="37">T32/(SUM(R32:T32))*100</f>
        <v>29.314720812182742</v>
      </c>
      <c r="X32" s="128" t="s">
        <v>66</v>
      </c>
      <c r="Y32" s="166" t="s">
        <v>64</v>
      </c>
      <c r="Z32" s="167">
        <v>3</v>
      </c>
      <c r="AA32" s="167">
        <v>3</v>
      </c>
      <c r="AB32" s="168"/>
    </row>
    <row r="33" spans="1:28" s="8" customFormat="1" ht="63" customHeight="1" x14ac:dyDescent="0.2">
      <c r="A33" s="189"/>
      <c r="B33" s="245"/>
      <c r="C33" s="162">
        <v>17</v>
      </c>
      <c r="D33" s="162" t="s">
        <v>172</v>
      </c>
      <c r="E33" s="162">
        <v>892</v>
      </c>
      <c r="F33" s="128" t="s">
        <v>37</v>
      </c>
      <c r="G33" s="163" t="s">
        <v>257</v>
      </c>
      <c r="H33" s="163" t="s">
        <v>240</v>
      </c>
      <c r="I33" s="164">
        <f t="shared" si="6"/>
        <v>9300.5999999999949</v>
      </c>
      <c r="J33" s="164">
        <f>'[3]Прил.  16'!J32</f>
        <v>1688.1748819873915</v>
      </c>
      <c r="K33" s="164">
        <f>'[3]Прил.  16'!K32</f>
        <v>4885.7251180126023</v>
      </c>
      <c r="L33" s="164">
        <f>'[3]Прил.  16'!L32</f>
        <v>2726.7</v>
      </c>
      <c r="M33" s="165">
        <f t="shared" si="20"/>
        <v>18.151247037689959</v>
      </c>
      <c r="N33" s="165">
        <f t="shared" si="21"/>
        <v>52.531289572851271</v>
      </c>
      <c r="O33" s="165">
        <f t="shared" si="22"/>
        <v>29.317463389458759</v>
      </c>
      <c r="P33" s="164">
        <f>'[3]Прил.  16'!$P$32</f>
        <v>6573.9</v>
      </c>
      <c r="Q33" s="164">
        <f t="shared" si="10"/>
        <v>7404.1591900000003</v>
      </c>
      <c r="R33" s="164">
        <f>'[3]Прил.  16'!R32</f>
        <v>1343.91588</v>
      </c>
      <c r="S33" s="164">
        <f>'[3]Прил.  16'!S32</f>
        <v>3889.4096000000004</v>
      </c>
      <c r="T33" s="164">
        <f>'[3]Прил.  16'!T32</f>
        <v>2170.8337099999999</v>
      </c>
      <c r="U33" s="165">
        <f t="shared" si="11"/>
        <v>18.150823685896466</v>
      </c>
      <c r="V33" s="165">
        <f t="shared" si="12"/>
        <v>52.530064524450083</v>
      </c>
      <c r="W33" s="165">
        <f t="shared" si="13"/>
        <v>29.319111789653459</v>
      </c>
      <c r="X33" s="128" t="s">
        <v>66</v>
      </c>
      <c r="Y33" s="166" t="s">
        <v>64</v>
      </c>
      <c r="Z33" s="167">
        <v>8</v>
      </c>
      <c r="AA33" s="167">
        <v>7</v>
      </c>
      <c r="AB33" s="168" t="s">
        <v>87</v>
      </c>
    </row>
    <row r="34" spans="1:28" s="8" customFormat="1" ht="66" customHeight="1" x14ac:dyDescent="0.2">
      <c r="A34" s="189"/>
      <c r="B34" s="245"/>
      <c r="C34" s="162">
        <v>18</v>
      </c>
      <c r="D34" s="162" t="s">
        <v>172</v>
      </c>
      <c r="E34" s="162">
        <v>892</v>
      </c>
      <c r="F34" s="128" t="s">
        <v>54</v>
      </c>
      <c r="G34" s="163" t="s">
        <v>258</v>
      </c>
      <c r="H34" s="163" t="s">
        <v>242</v>
      </c>
      <c r="I34" s="164">
        <f t="shared" si="6"/>
        <v>2958.7999999999979</v>
      </c>
      <c r="J34" s="164">
        <f>'[3]Прил.  16'!J33</f>
        <v>515.34543469969083</v>
      </c>
      <c r="K34" s="164">
        <f>'[3]Прил.  16'!K33</f>
        <v>1491.4545653003072</v>
      </c>
      <c r="L34" s="164">
        <f>'[3]Прил.  16'!L33</f>
        <v>952</v>
      </c>
      <c r="M34" s="165">
        <f t="shared" si="20"/>
        <v>17.417379839789483</v>
      </c>
      <c r="N34" s="165">
        <f t="shared" si="21"/>
        <v>50.407413995549156</v>
      </c>
      <c r="O34" s="165">
        <f t="shared" si="22"/>
        <v>32.175206164661375</v>
      </c>
      <c r="P34" s="164">
        <f>'[3]Прил.  16'!$P$33</f>
        <v>2006.7999999999981</v>
      </c>
      <c r="Q34" s="164">
        <f t="shared" si="10"/>
        <v>1634.9</v>
      </c>
      <c r="R34" s="164">
        <f>'[3]Прил.  16'!R33</f>
        <v>284.75167999999996</v>
      </c>
      <c r="S34" s="164">
        <f>'[3]Прил.  16'!S33</f>
        <v>824.09613999999988</v>
      </c>
      <c r="T34" s="164">
        <f>'[3]Прил.  16'!T33</f>
        <v>526.05218000000002</v>
      </c>
      <c r="U34" s="165">
        <f t="shared" ref="U34" si="38">R34/(SUM(R34:T34))*100</f>
        <v>17.417070157196154</v>
      </c>
      <c r="V34" s="165">
        <f t="shared" ref="V34" si="39">S34/(SUM(R34:T34))*100</f>
        <v>50.40651660652027</v>
      </c>
      <c r="W34" s="165">
        <f t="shared" ref="W34" si="40">T34/(SUM(R34:T34))*100</f>
        <v>32.176413236283565</v>
      </c>
      <c r="X34" s="128" t="s">
        <v>66</v>
      </c>
      <c r="Y34" s="166" t="s">
        <v>64</v>
      </c>
      <c r="Z34" s="167">
        <v>3</v>
      </c>
      <c r="AA34" s="167">
        <v>2</v>
      </c>
      <c r="AB34" s="168" t="s">
        <v>87</v>
      </c>
    </row>
    <row r="35" spans="1:28" s="8" customFormat="1" ht="63" customHeight="1" x14ac:dyDescent="0.2">
      <c r="A35" s="189"/>
      <c r="B35" s="245"/>
      <c r="C35" s="162">
        <v>19</v>
      </c>
      <c r="D35" s="162" t="s">
        <v>172</v>
      </c>
      <c r="E35" s="162">
        <v>892</v>
      </c>
      <c r="F35" s="128" t="s">
        <v>23</v>
      </c>
      <c r="G35" s="163" t="s">
        <v>259</v>
      </c>
      <c r="H35" s="163" t="s">
        <v>240</v>
      </c>
      <c r="I35" s="164">
        <f t="shared" si="6"/>
        <v>6622.1999999999953</v>
      </c>
      <c r="J35" s="164">
        <f>'[3]Прил.  16'!J34</f>
        <v>1202.0018817016357</v>
      </c>
      <c r="K35" s="164">
        <f>'[3]Прил.  16'!K34</f>
        <v>3478.69811829836</v>
      </c>
      <c r="L35" s="164">
        <f>'[3]Прил.  16'!L34</f>
        <v>1941.5</v>
      </c>
      <c r="M35" s="165">
        <f t="shared" si="20"/>
        <v>18.151096036085239</v>
      </c>
      <c r="N35" s="165">
        <f t="shared" si="21"/>
        <v>52.530852561057692</v>
      </c>
      <c r="O35" s="165">
        <f t="shared" si="22"/>
        <v>29.318051402857076</v>
      </c>
      <c r="P35" s="164">
        <f>'[3]Прил.  16'!$P$34</f>
        <v>4677.8889900000004</v>
      </c>
      <c r="Q35" s="164">
        <f t="shared" si="10"/>
        <v>6618.2230199999976</v>
      </c>
      <c r="R35" s="164">
        <f>'[3]Прил.  16'!R34</f>
        <v>1201.2800239552193</v>
      </c>
      <c r="S35" s="164">
        <f>'[3]Прил.  16'!S34</f>
        <v>3476.6089717021146</v>
      </c>
      <c r="T35" s="164">
        <f>'[3]Прил.  16'!T34</f>
        <v>1940.3340243426635</v>
      </c>
      <c r="U35" s="165">
        <f t="shared" ref="U35" si="41">R35/(SUM(R35:T35))*100</f>
        <v>18.151096152622852</v>
      </c>
      <c r="V35" s="165">
        <f t="shared" ref="V35" si="42">S35/(SUM(R35:T35))*100</f>
        <v>52.530852484057199</v>
      </c>
      <c r="W35" s="165">
        <f t="shared" ref="W35" si="43">T35/(SUM(R35:T35))*100</f>
        <v>29.318051363319942</v>
      </c>
      <c r="X35" s="128" t="s">
        <v>66</v>
      </c>
      <c r="Y35" s="166" t="s">
        <v>64</v>
      </c>
      <c r="Z35" s="167">
        <v>4</v>
      </c>
      <c r="AA35" s="167">
        <v>4</v>
      </c>
      <c r="AB35" s="168"/>
    </row>
    <row r="36" spans="1:28" s="8" customFormat="1" ht="63.75" customHeight="1" x14ac:dyDescent="0.2">
      <c r="A36" s="189"/>
      <c r="B36" s="245"/>
      <c r="C36" s="162">
        <v>20</v>
      </c>
      <c r="D36" s="162" t="s">
        <v>172</v>
      </c>
      <c r="E36" s="162">
        <v>892</v>
      </c>
      <c r="F36" s="128" t="s">
        <v>50</v>
      </c>
      <c r="G36" s="163" t="s">
        <v>260</v>
      </c>
      <c r="H36" s="163" t="s">
        <v>240</v>
      </c>
      <c r="I36" s="164">
        <f t="shared" si="6"/>
        <v>11870.699999999993</v>
      </c>
      <c r="J36" s="164">
        <f>'[3]Прил.  16'!J35</f>
        <v>2067.6476490073901</v>
      </c>
      <c r="K36" s="164">
        <f>'[3]Прил.  16'!K35</f>
        <v>5983.952350992603</v>
      </c>
      <c r="L36" s="164">
        <f>'[3]Прил.  16'!L35</f>
        <v>3819.1</v>
      </c>
      <c r="M36" s="165">
        <f t="shared" ref="M36:M56" si="44">J36/I36*100</f>
        <v>17.418076853154332</v>
      </c>
      <c r="N36" s="165">
        <f t="shared" ref="N36:N56" si="45">K36/I36*100</f>
        <v>50.409431212924318</v>
      </c>
      <c r="O36" s="165">
        <f t="shared" ref="O36:O56" si="46">L36/I36*100</f>
        <v>32.172491933921357</v>
      </c>
      <c r="P36" s="164">
        <f>'[3]Прил.  16'!$P$35</f>
        <v>8051.6367</v>
      </c>
      <c r="Q36" s="164">
        <f t="shared" si="10"/>
        <v>9096.8000010414235</v>
      </c>
      <c r="R36" s="164">
        <f>'[3]Прил.  16'!R35</f>
        <v>1584.4876151777421</v>
      </c>
      <c r="S36" s="164">
        <f>'[3]Прил.  16'!S35</f>
        <v>4585.6451404135341</v>
      </c>
      <c r="T36" s="164">
        <f>'[3]Прил.  16'!T35</f>
        <v>2926.6672454501472</v>
      </c>
      <c r="U36" s="165">
        <f t="shared" si="11"/>
        <v>17.418076851160254</v>
      </c>
      <c r="V36" s="165">
        <f t="shared" si="12"/>
        <v>50.409431227338828</v>
      </c>
      <c r="W36" s="165">
        <f t="shared" si="13"/>
        <v>32.172491921500921</v>
      </c>
      <c r="X36" s="128" t="s">
        <v>66</v>
      </c>
      <c r="Y36" s="166" t="s">
        <v>64</v>
      </c>
      <c r="Z36" s="167">
        <v>14</v>
      </c>
      <c r="AA36" s="167">
        <v>11</v>
      </c>
      <c r="AB36" s="168" t="s">
        <v>87</v>
      </c>
    </row>
    <row r="37" spans="1:28" s="8" customFormat="1" ht="63" customHeight="1" x14ac:dyDescent="0.2">
      <c r="A37" s="189"/>
      <c r="B37" s="245"/>
      <c r="C37" s="162">
        <v>21</v>
      </c>
      <c r="D37" s="162" t="s">
        <v>172</v>
      </c>
      <c r="E37" s="162">
        <v>892</v>
      </c>
      <c r="F37" s="128" t="s">
        <v>38</v>
      </c>
      <c r="G37" s="163" t="s">
        <v>261</v>
      </c>
      <c r="H37" s="163" t="s">
        <v>240</v>
      </c>
      <c r="I37" s="164">
        <f t="shared" si="6"/>
        <v>3189.7999999999979</v>
      </c>
      <c r="J37" s="164">
        <f>'[3]Прил.  16'!J36</f>
        <v>602.3748187039389</v>
      </c>
      <c r="K37" s="164">
        <f>'[3]Прил.  16'!K36</f>
        <v>1743.3251812960589</v>
      </c>
      <c r="L37" s="164">
        <f>'[3]Прил.  16'!L36</f>
        <v>844.1</v>
      </c>
      <c r="M37" s="165">
        <f t="shared" si="44"/>
        <v>18.884407132232091</v>
      </c>
      <c r="N37" s="165">
        <f t="shared" si="45"/>
        <v>54.653118731458392</v>
      </c>
      <c r="O37" s="165">
        <f t="shared" si="46"/>
        <v>26.462474136309506</v>
      </c>
      <c r="P37" s="164">
        <f>'[3]Прил.  16'!$P$36</f>
        <v>2345.6999999999998</v>
      </c>
      <c r="Q37" s="164">
        <f t="shared" si="10"/>
        <v>2206.4999999999982</v>
      </c>
      <c r="R37" s="164">
        <f>'[3]Прил.  16'!R36</f>
        <v>416.68302887368856</v>
      </c>
      <c r="S37" s="164">
        <f>'[3]Прил.  16'!S36</f>
        <v>1205.9169711263098</v>
      </c>
      <c r="T37" s="164">
        <f>'[3]Прил.  16'!T36</f>
        <v>583.9</v>
      </c>
      <c r="U37" s="165">
        <f t="shared" ref="U37" si="47">R37/(SUM(R37:T37))*100</f>
        <v>18.884343026226553</v>
      </c>
      <c r="V37" s="165">
        <f t="shared" ref="V37" si="48">S37/(SUM(R37:T37))*100</f>
        <v>54.652933203095891</v>
      </c>
      <c r="W37" s="165">
        <f t="shared" ref="W37" si="49">T37/(SUM(R37:T37))*100</f>
        <v>26.462723770677567</v>
      </c>
      <c r="X37" s="128" t="s">
        <v>66</v>
      </c>
      <c r="Y37" s="166" t="s">
        <v>64</v>
      </c>
      <c r="Z37" s="167">
        <v>2</v>
      </c>
      <c r="AA37" s="167">
        <v>1</v>
      </c>
      <c r="AB37" s="168" t="s">
        <v>87</v>
      </c>
    </row>
    <row r="38" spans="1:28" s="8" customFormat="1" ht="63.75" customHeight="1" x14ac:dyDescent="0.2">
      <c r="A38" s="189"/>
      <c r="B38" s="245"/>
      <c r="C38" s="162">
        <v>22</v>
      </c>
      <c r="D38" s="162" t="s">
        <v>172</v>
      </c>
      <c r="E38" s="162">
        <v>892</v>
      </c>
      <c r="F38" s="128" t="s">
        <v>39</v>
      </c>
      <c r="G38" s="163" t="s">
        <v>262</v>
      </c>
      <c r="H38" s="163" t="s">
        <v>240</v>
      </c>
      <c r="I38" s="164">
        <f t="shared" si="6"/>
        <v>1229.4000000000001</v>
      </c>
      <c r="J38" s="164">
        <f>'[4]Табл. 16'!J37</f>
        <v>169.02549999999999</v>
      </c>
      <c r="K38" s="164">
        <f>'[4]Табл. 16'!K37</f>
        <v>489.17450000000002</v>
      </c>
      <c r="L38" s="164">
        <f>'[4]Табл. 16'!L37</f>
        <v>571.20000000000005</v>
      </c>
      <c r="M38" s="165">
        <f t="shared" si="44"/>
        <v>13.748617211647957</v>
      </c>
      <c r="N38" s="165">
        <f t="shared" si="45"/>
        <v>39.789694159752727</v>
      </c>
      <c r="O38" s="165">
        <f t="shared" si="46"/>
        <v>46.461688628599319</v>
      </c>
      <c r="P38" s="164">
        <f>'[3]Прил.  16'!$P$37</f>
        <v>658.2</v>
      </c>
      <c r="Q38" s="164">
        <f t="shared" si="10"/>
        <v>1229.4000000000001</v>
      </c>
      <c r="R38" s="164">
        <f>'[3]Прил.  16'!R37</f>
        <v>169.02549999999999</v>
      </c>
      <c r="S38" s="164">
        <f>'[3]Прил.  16'!S37</f>
        <v>489.17450000000002</v>
      </c>
      <c r="T38" s="164">
        <f>'[3]Прил.  16'!T37</f>
        <v>571.20000000000005</v>
      </c>
      <c r="U38" s="165">
        <f t="shared" ref="U38" si="50">R38/(SUM(R38:T38))*100</f>
        <v>13.748617211647957</v>
      </c>
      <c r="V38" s="165">
        <f t="shared" ref="V38" si="51">S38/(SUM(R38:T38))*100</f>
        <v>39.789694159752727</v>
      </c>
      <c r="W38" s="165">
        <f t="shared" ref="W38" si="52">T38/(SUM(R38:T38))*100</f>
        <v>46.461688628599319</v>
      </c>
      <c r="X38" s="128" t="s">
        <v>66</v>
      </c>
      <c r="Y38" s="166" t="s">
        <v>64</v>
      </c>
      <c r="Z38" s="167">
        <v>1</v>
      </c>
      <c r="AA38" s="167">
        <v>1</v>
      </c>
      <c r="AB38" s="168"/>
    </row>
    <row r="39" spans="1:28" s="8" customFormat="1" ht="63" customHeight="1" x14ac:dyDescent="0.2">
      <c r="A39" s="189"/>
      <c r="B39" s="245"/>
      <c r="C39" s="162">
        <v>23</v>
      </c>
      <c r="D39" s="162" t="s">
        <v>172</v>
      </c>
      <c r="E39" s="162">
        <v>892</v>
      </c>
      <c r="F39" s="128" t="s">
        <v>40</v>
      </c>
      <c r="G39" s="163" t="s">
        <v>263</v>
      </c>
      <c r="H39" s="163" t="s">
        <v>240</v>
      </c>
      <c r="I39" s="164">
        <f t="shared" si="6"/>
        <v>4287</v>
      </c>
      <c r="J39" s="164">
        <f>'[4]Табл. 16'!J38</f>
        <v>778.12846999999999</v>
      </c>
      <c r="K39" s="164">
        <f>'[4]Табл. 16'!K38</f>
        <v>2251.9715300000003</v>
      </c>
      <c r="L39" s="164">
        <f>'[4]Табл. 16'!L38</f>
        <v>1256.9000000000001</v>
      </c>
      <c r="M39" s="165">
        <f t="shared" si="44"/>
        <v>18.15088570095638</v>
      </c>
      <c r="N39" s="165">
        <f t="shared" si="45"/>
        <v>52.530243293678566</v>
      </c>
      <c r="O39" s="165">
        <f t="shared" si="46"/>
        <v>29.318871005365061</v>
      </c>
      <c r="P39" s="164">
        <f>'[3]Прил.  16'!$P$38</f>
        <v>3030.1</v>
      </c>
      <c r="Q39" s="164">
        <f t="shared" si="10"/>
        <v>2521.8000000000002</v>
      </c>
      <c r="R39" s="164">
        <f>'[3]Прил.  16'!R38</f>
        <v>457.72904</v>
      </c>
      <c r="S39" s="164">
        <f>'[3]Прил.  16'!S38</f>
        <v>1324.70767</v>
      </c>
      <c r="T39" s="164">
        <f>'[3]Прил.  16'!T38</f>
        <v>739.36329000000001</v>
      </c>
      <c r="U39" s="165">
        <f t="shared" ref="U39" si="53">R39/(SUM(R39:T39))*100</f>
        <v>18.15088587516853</v>
      </c>
      <c r="V39" s="165">
        <f t="shared" ref="V39" si="54">S39/(SUM(R39:T39))*100</f>
        <v>52.530243080339432</v>
      </c>
      <c r="W39" s="165">
        <f t="shared" ref="W39" si="55">T39/(SUM(R39:T39))*100</f>
        <v>29.318871044492028</v>
      </c>
      <c r="X39" s="128" t="s">
        <v>66</v>
      </c>
      <c r="Y39" s="166" t="s">
        <v>64</v>
      </c>
      <c r="Z39" s="167">
        <v>3</v>
      </c>
      <c r="AA39" s="167">
        <v>2</v>
      </c>
      <c r="AB39" s="168" t="s">
        <v>87</v>
      </c>
    </row>
    <row r="40" spans="1:28" s="8" customFormat="1" ht="63.75" customHeight="1" x14ac:dyDescent="0.2">
      <c r="A40" s="189"/>
      <c r="B40" s="245"/>
      <c r="C40" s="162">
        <v>24</v>
      </c>
      <c r="D40" s="162" t="s">
        <v>172</v>
      </c>
      <c r="E40" s="162">
        <v>892</v>
      </c>
      <c r="F40" s="128" t="s">
        <v>41</v>
      </c>
      <c r="G40" s="163" t="s">
        <v>264</v>
      </c>
      <c r="H40" s="163" t="s">
        <v>242</v>
      </c>
      <c r="I40" s="164">
        <f t="shared" si="6"/>
        <v>1765.3000000000002</v>
      </c>
      <c r="J40" s="164">
        <f>'[4]Табл. 16'!J39</f>
        <v>317.84085999999996</v>
      </c>
      <c r="K40" s="164">
        <f>'[4]Табл. 16'!K39</f>
        <v>919.85914000000002</v>
      </c>
      <c r="L40" s="164">
        <f>'[4]Табл. 16'!L39</f>
        <v>527.6</v>
      </c>
      <c r="M40" s="165">
        <f t="shared" si="44"/>
        <v>18.004920410128587</v>
      </c>
      <c r="N40" s="165">
        <f t="shared" si="45"/>
        <v>52.107808304537471</v>
      </c>
      <c r="O40" s="165">
        <f t="shared" si="46"/>
        <v>29.887271285333938</v>
      </c>
      <c r="P40" s="164">
        <f>'[3]Прил.  16'!$P$39</f>
        <v>1237.7</v>
      </c>
      <c r="Q40" s="164">
        <f t="shared" si="10"/>
        <v>1765.3000000000002</v>
      </c>
      <c r="R40" s="164">
        <f>'[3]Прил.  16'!R39</f>
        <v>317.84085999999996</v>
      </c>
      <c r="S40" s="164">
        <f>'[3]Прил.  16'!S39</f>
        <v>919.85914000000002</v>
      </c>
      <c r="T40" s="164">
        <f>'[3]Прил.  16'!T39</f>
        <v>527.6</v>
      </c>
      <c r="U40" s="165">
        <f t="shared" ref="U40" si="56">R40/(SUM(R40:T40))*100</f>
        <v>18.004920410128587</v>
      </c>
      <c r="V40" s="165">
        <f t="shared" ref="V40" si="57">S40/(SUM(R40:T40))*100</f>
        <v>52.107808304537471</v>
      </c>
      <c r="W40" s="165">
        <f t="shared" ref="W40" si="58">T40/(SUM(R40:T40))*100</f>
        <v>29.887271285333938</v>
      </c>
      <c r="X40" s="128" t="s">
        <v>66</v>
      </c>
      <c r="Y40" s="166" t="s">
        <v>64</v>
      </c>
      <c r="Z40" s="167">
        <v>1</v>
      </c>
      <c r="AA40" s="167">
        <v>1</v>
      </c>
      <c r="AB40" s="168"/>
    </row>
    <row r="41" spans="1:28" s="8" customFormat="1" ht="63.75" customHeight="1" x14ac:dyDescent="0.2">
      <c r="A41" s="189"/>
      <c r="B41" s="245"/>
      <c r="C41" s="162">
        <v>25</v>
      </c>
      <c r="D41" s="162" t="s">
        <v>172</v>
      </c>
      <c r="E41" s="162">
        <v>892</v>
      </c>
      <c r="F41" s="128" t="s">
        <v>8</v>
      </c>
      <c r="G41" s="163" t="s">
        <v>265</v>
      </c>
      <c r="H41" s="163" t="s">
        <v>242</v>
      </c>
      <c r="I41" s="164">
        <f t="shared" si="6"/>
        <v>1868.4999999999998</v>
      </c>
      <c r="J41" s="164">
        <f>'[4]Табл. 16'!J40</f>
        <v>339.15522999999996</v>
      </c>
      <c r="K41" s="164">
        <f>'[4]Табл. 16'!K40</f>
        <v>981.54476999999997</v>
      </c>
      <c r="L41" s="164">
        <f>'[4]Табл. 16'!L40</f>
        <v>547.79999999999995</v>
      </c>
      <c r="M41" s="165">
        <f t="shared" si="44"/>
        <v>18.151203104094193</v>
      </c>
      <c r="N41" s="165">
        <f t="shared" si="45"/>
        <v>52.531162429756492</v>
      </c>
      <c r="O41" s="165">
        <f t="shared" si="46"/>
        <v>29.317634466149318</v>
      </c>
      <c r="P41" s="164">
        <f>'[3]Прил.  16'!$P$40</f>
        <v>1320.7</v>
      </c>
      <c r="Q41" s="164">
        <f t="shared" si="10"/>
        <v>1868.4999999999998</v>
      </c>
      <c r="R41" s="164">
        <f>'[3]Прил.  16'!R40</f>
        <v>339.15522999999996</v>
      </c>
      <c r="S41" s="164">
        <f>'[3]Прил.  16'!S40</f>
        <v>981.54476999999997</v>
      </c>
      <c r="T41" s="164">
        <f>'[3]Прил.  16'!T40</f>
        <v>547.79999999999995</v>
      </c>
      <c r="U41" s="165">
        <f t="shared" ref="U41" si="59">R41/(SUM(R41:T41))*100</f>
        <v>18.151203104094193</v>
      </c>
      <c r="V41" s="165">
        <f t="shared" ref="V41" si="60">S41/(SUM(R41:T41))*100</f>
        <v>52.531162429756492</v>
      </c>
      <c r="W41" s="165">
        <f t="shared" ref="W41" si="61">T41/(SUM(R41:T41))*100</f>
        <v>29.317634466149318</v>
      </c>
      <c r="X41" s="128" t="s">
        <v>66</v>
      </c>
      <c r="Y41" s="166" t="s">
        <v>64</v>
      </c>
      <c r="Z41" s="167">
        <v>1</v>
      </c>
      <c r="AA41" s="167">
        <v>1</v>
      </c>
      <c r="AB41" s="168"/>
    </row>
    <row r="42" spans="1:28" s="8" customFormat="1" ht="63" customHeight="1" x14ac:dyDescent="0.2">
      <c r="A42" s="189"/>
      <c r="B42" s="245"/>
      <c r="C42" s="162">
        <v>26</v>
      </c>
      <c r="D42" s="162" t="s">
        <v>172</v>
      </c>
      <c r="E42" s="162">
        <v>892</v>
      </c>
      <c r="F42" s="128" t="s">
        <v>6</v>
      </c>
      <c r="G42" s="163" t="s">
        <v>266</v>
      </c>
      <c r="H42" s="163" t="s">
        <v>240</v>
      </c>
      <c r="I42" s="164">
        <f t="shared" si="6"/>
        <v>58339.599999999926</v>
      </c>
      <c r="J42" s="164">
        <f>'[3]Прил.  16'!J41</f>
        <v>9947.0554163155721</v>
      </c>
      <c r="K42" s="164">
        <f>'[3]Прил.  16'!K41</f>
        <v>28787.644583684352</v>
      </c>
      <c r="L42" s="164">
        <f>'[3]Прил.  16'!L41</f>
        <v>19604.900000000001</v>
      </c>
      <c r="M42" s="165">
        <f t="shared" si="44"/>
        <v>17.050263313967847</v>
      </c>
      <c r="N42" s="165">
        <f t="shared" si="45"/>
        <v>49.344946800602656</v>
      </c>
      <c r="O42" s="165">
        <f t="shared" si="46"/>
        <v>33.604789885429497</v>
      </c>
      <c r="P42" s="164">
        <f>'[3]Прил.  16'!$P$41</f>
        <v>27659.002420000001</v>
      </c>
      <c r="Q42" s="164">
        <f t="shared" si="10"/>
        <v>39199.329189999989</v>
      </c>
      <c r="R42" s="164">
        <f>'[3]Прил.  16'!R41</f>
        <v>6683.5889299999999</v>
      </c>
      <c r="S42" s="164">
        <f>'[3]Прил.  16'!S41</f>
        <v>19342.888059999997</v>
      </c>
      <c r="T42" s="164">
        <f>'[3]Прил.  16'!T41</f>
        <v>13172.852199999994</v>
      </c>
      <c r="U42" s="165">
        <f t="shared" si="11"/>
        <v>17.050263532838791</v>
      </c>
      <c r="V42" s="165">
        <f t="shared" si="12"/>
        <v>49.344946609276406</v>
      </c>
      <c r="W42" s="165">
        <f t="shared" si="13"/>
        <v>33.604789857884803</v>
      </c>
      <c r="X42" s="128" t="s">
        <v>66</v>
      </c>
      <c r="Y42" s="166" t="s">
        <v>64</v>
      </c>
      <c r="Z42" s="167">
        <v>72</v>
      </c>
      <c r="AA42" s="167">
        <v>50</v>
      </c>
      <c r="AB42" s="168" t="s">
        <v>87</v>
      </c>
    </row>
    <row r="43" spans="1:28" s="8" customFormat="1" ht="63" customHeight="1" x14ac:dyDescent="0.2">
      <c r="A43" s="189"/>
      <c r="B43" s="245"/>
      <c r="C43" s="162">
        <v>27</v>
      </c>
      <c r="D43" s="162" t="s">
        <v>172</v>
      </c>
      <c r="E43" s="162">
        <v>892</v>
      </c>
      <c r="F43" s="128" t="s">
        <v>42</v>
      </c>
      <c r="G43" s="163" t="s">
        <v>267</v>
      </c>
      <c r="H43" s="163" t="s">
        <v>240</v>
      </c>
      <c r="I43" s="164">
        <f t="shared" si="6"/>
        <v>7880.4</v>
      </c>
      <c r="J43" s="164">
        <f>'[4]Табл. 16'!J42</f>
        <v>1488.2050300000001</v>
      </c>
      <c r="K43" s="164">
        <f>'[4]Табл. 16'!K42</f>
        <v>4306.9949699999997</v>
      </c>
      <c r="L43" s="164">
        <f>'[4]Табл. 16'!L42</f>
        <v>2085.1999999999998</v>
      </c>
      <c r="M43" s="165">
        <f t="shared" si="44"/>
        <v>18.884892010557842</v>
      </c>
      <c r="N43" s="165">
        <f t="shared" si="45"/>
        <v>54.654522232373992</v>
      </c>
      <c r="O43" s="165">
        <f t="shared" si="46"/>
        <v>26.460585757068166</v>
      </c>
      <c r="P43" s="164">
        <f>'[3]Прил.  16'!$P$42</f>
        <v>5795.2</v>
      </c>
      <c r="Q43" s="164">
        <f t="shared" si="10"/>
        <v>1576.1000000000001</v>
      </c>
      <c r="R43" s="164">
        <f>'[3]Прил.  16'!R42</f>
        <v>297.64479</v>
      </c>
      <c r="S43" s="164">
        <f>'[3]Прил.  16'!S42</f>
        <v>861.40992000000006</v>
      </c>
      <c r="T43" s="164">
        <f>'[3]Прил.  16'!T42</f>
        <v>417.04528999999997</v>
      </c>
      <c r="U43" s="165">
        <f t="shared" ref="U43" si="62">R43/(SUM(R43:T43))*100</f>
        <v>18.884892456062431</v>
      </c>
      <c r="V43" s="165">
        <f t="shared" ref="V43" si="63">S43/(SUM(R43:T43))*100</f>
        <v>54.654521921197897</v>
      </c>
      <c r="W43" s="165">
        <f t="shared" ref="W43" si="64">T43/(SUM(R43:T43))*100</f>
        <v>26.460585622739668</v>
      </c>
      <c r="X43" s="128" t="s">
        <v>66</v>
      </c>
      <c r="Y43" s="166" t="s">
        <v>64</v>
      </c>
      <c r="Z43" s="167">
        <v>4</v>
      </c>
      <c r="AA43" s="167">
        <v>1</v>
      </c>
      <c r="AB43" s="168" t="s">
        <v>87</v>
      </c>
    </row>
    <row r="44" spans="1:28" s="8" customFormat="1" ht="65.25" customHeight="1" x14ac:dyDescent="0.2">
      <c r="A44" s="189"/>
      <c r="B44" s="245"/>
      <c r="C44" s="162">
        <v>28</v>
      </c>
      <c r="D44" s="162" t="s">
        <v>172</v>
      </c>
      <c r="E44" s="162">
        <v>892</v>
      </c>
      <c r="F44" s="128" t="s">
        <v>4</v>
      </c>
      <c r="G44" s="163" t="s">
        <v>268</v>
      </c>
      <c r="H44" s="163" t="s">
        <v>242</v>
      </c>
      <c r="I44" s="164">
        <f t="shared" si="6"/>
        <v>14626.099999999999</v>
      </c>
      <c r="J44" s="164">
        <f>'[4]Табл. 16'!J43</f>
        <v>2654.87129</v>
      </c>
      <c r="K44" s="164">
        <f>'[4]Табл. 16'!K43</f>
        <v>7683.4287100000001</v>
      </c>
      <c r="L44" s="164">
        <f>'[4]Табл. 16'!L43</f>
        <v>4287.8</v>
      </c>
      <c r="M44" s="165">
        <f t="shared" si="44"/>
        <v>18.151600836860133</v>
      </c>
      <c r="N44" s="165">
        <f t="shared" si="45"/>
        <v>52.53231353539222</v>
      </c>
      <c r="O44" s="165">
        <f t="shared" si="46"/>
        <v>29.316085627747661</v>
      </c>
      <c r="P44" s="164">
        <f>'[3]Прил.  16'!$P$43</f>
        <v>10338.299999999999</v>
      </c>
      <c r="Q44" s="164">
        <f t="shared" si="10"/>
        <v>9834.7999999999993</v>
      </c>
      <c r="R44" s="164">
        <f>'[3]Прил.  16'!R43</f>
        <v>1785.1736599999999</v>
      </c>
      <c r="S44" s="164">
        <f>'[3]Прил.  16'!S43</f>
        <v>5166.4479099999999</v>
      </c>
      <c r="T44" s="164">
        <f>'[3]Прил.  16'!T43</f>
        <v>2883.178429999999</v>
      </c>
      <c r="U44" s="165">
        <f t="shared" si="11"/>
        <v>18.151601049335014</v>
      </c>
      <c r="V44" s="165">
        <f t="shared" si="12"/>
        <v>52.532312909260995</v>
      </c>
      <c r="W44" s="165">
        <f t="shared" si="13"/>
        <v>29.316086041403988</v>
      </c>
      <c r="X44" s="128" t="s">
        <v>66</v>
      </c>
      <c r="Y44" s="166" t="s">
        <v>64</v>
      </c>
      <c r="Z44" s="167">
        <v>14</v>
      </c>
      <c r="AA44" s="167">
        <v>10</v>
      </c>
      <c r="AB44" s="168" t="s">
        <v>87</v>
      </c>
    </row>
    <row r="45" spans="1:28" s="8" customFormat="1" ht="63" customHeight="1" x14ac:dyDescent="0.2">
      <c r="A45" s="189"/>
      <c r="B45" s="245"/>
      <c r="C45" s="162">
        <v>29</v>
      </c>
      <c r="D45" s="162" t="s">
        <v>172</v>
      </c>
      <c r="E45" s="162">
        <v>892</v>
      </c>
      <c r="F45" s="128" t="s">
        <v>43</v>
      </c>
      <c r="G45" s="163" t="s">
        <v>269</v>
      </c>
      <c r="H45" s="163" t="s">
        <v>240</v>
      </c>
      <c r="I45" s="164">
        <f t="shared" si="6"/>
        <v>7676.8999999999933</v>
      </c>
      <c r="J45" s="164">
        <f>'[3]Прил.  16'!J44</f>
        <v>1562.4201184970391</v>
      </c>
      <c r="K45" s="164">
        <f>'[3]Прил.  16'!K44</f>
        <v>4521.7798815029546</v>
      </c>
      <c r="L45" s="164">
        <f>'[3]Прил.  16'!L44</f>
        <v>1592.7</v>
      </c>
      <c r="M45" s="165">
        <f t="shared" si="44"/>
        <v>20.352227051245169</v>
      </c>
      <c r="N45" s="165">
        <f t="shared" si="45"/>
        <v>58.901117397686029</v>
      </c>
      <c r="O45" s="165">
        <f t="shared" si="46"/>
        <v>20.746655551068809</v>
      </c>
      <c r="P45" s="164">
        <f>'[3]Прил.  16'!$P$44</f>
        <v>6084.1984199999997</v>
      </c>
      <c r="Q45" s="164">
        <f t="shared" si="10"/>
        <v>7676.8980099999999</v>
      </c>
      <c r="R45" s="164">
        <f>'[3]Прил.  16'!R44</f>
        <v>1562.4197099999999</v>
      </c>
      <c r="S45" s="164">
        <f>'[3]Прил.  16'!S44</f>
        <v>4521.7787099999996</v>
      </c>
      <c r="T45" s="164">
        <f>'[3]Прил.  16'!T44</f>
        <v>1592.6995899999999</v>
      </c>
      <c r="U45" s="165">
        <f t="shared" ref="U45" si="65">R45/(SUM(R45:T45))*100</f>
        <v>20.35222700581377</v>
      </c>
      <c r="V45" s="165">
        <f t="shared" ref="V45" si="66">S45/(SUM(R45:T45))*100</f>
        <v>58.901117405883049</v>
      </c>
      <c r="W45" s="165">
        <f t="shared" ref="W45" si="67">T45/(SUM(R45:T45))*100</f>
        <v>20.746655588303174</v>
      </c>
      <c r="X45" s="128" t="s">
        <v>66</v>
      </c>
      <c r="Y45" s="166" t="s">
        <v>64</v>
      </c>
      <c r="Z45" s="167">
        <v>6</v>
      </c>
      <c r="AA45" s="167">
        <v>6</v>
      </c>
      <c r="AB45" s="168"/>
    </row>
    <row r="46" spans="1:28" s="8" customFormat="1" ht="65.25" customHeight="1" x14ac:dyDescent="0.2">
      <c r="A46" s="189"/>
      <c r="B46" s="245"/>
      <c r="C46" s="162">
        <v>30</v>
      </c>
      <c r="D46" s="162" t="s">
        <v>172</v>
      </c>
      <c r="E46" s="162">
        <v>892</v>
      </c>
      <c r="F46" s="128" t="s">
        <v>44</v>
      </c>
      <c r="G46" s="163" t="s">
        <v>270</v>
      </c>
      <c r="H46" s="163" t="s">
        <v>242</v>
      </c>
      <c r="I46" s="164">
        <f t="shared" si="6"/>
        <v>3927.6000000000004</v>
      </c>
      <c r="J46" s="164">
        <f>'[4]Табл. 16'!J45</f>
        <v>684.08844999999997</v>
      </c>
      <c r="K46" s="164">
        <f>'[4]Табл. 16'!K45</f>
        <v>1979.8115500000001</v>
      </c>
      <c r="L46" s="164">
        <f>'[4]Табл. 16'!L45</f>
        <v>1263.7</v>
      </c>
      <c r="M46" s="165">
        <f t="shared" si="44"/>
        <v>17.417467410123226</v>
      </c>
      <c r="N46" s="165">
        <f t="shared" si="45"/>
        <v>50.407667532335267</v>
      </c>
      <c r="O46" s="165">
        <f t="shared" si="46"/>
        <v>32.174865057541503</v>
      </c>
      <c r="P46" s="164">
        <f>'[3]Прил.  16'!$P$45</f>
        <v>2663.9</v>
      </c>
      <c r="Q46" s="164">
        <f t="shared" si="10"/>
        <v>2666.7</v>
      </c>
      <c r="R46" s="164">
        <f>'[3]Прил.  16'!R45</f>
        <v>464.47161</v>
      </c>
      <c r="S46" s="164">
        <f>'[3]Прил.  16'!S45</f>
        <v>1344.22126</v>
      </c>
      <c r="T46" s="164">
        <f>'[3]Прил.  16'!T45</f>
        <v>858.00712999999996</v>
      </c>
      <c r="U46" s="165">
        <f t="shared" ref="U46" si="68">R46/(SUM(R46:T46))*100</f>
        <v>17.417467656654292</v>
      </c>
      <c r="V46" s="165">
        <f t="shared" ref="V46" si="69">S46/(SUM(R46:T46))*100</f>
        <v>50.407667154160571</v>
      </c>
      <c r="W46" s="165">
        <f t="shared" ref="W46" si="70">T46/(SUM(R46:T46))*100</f>
        <v>32.174865189185134</v>
      </c>
      <c r="X46" s="128" t="s">
        <v>66</v>
      </c>
      <c r="Y46" s="166" t="s">
        <v>64</v>
      </c>
      <c r="Z46" s="167">
        <v>4</v>
      </c>
      <c r="AA46" s="167">
        <v>3</v>
      </c>
      <c r="AB46" s="168" t="s">
        <v>87</v>
      </c>
    </row>
    <row r="47" spans="1:28" s="8" customFormat="1" ht="64.5" customHeight="1" x14ac:dyDescent="0.2">
      <c r="A47" s="189"/>
      <c r="B47" s="245"/>
      <c r="C47" s="162">
        <v>31</v>
      </c>
      <c r="D47" s="162" t="s">
        <v>172</v>
      </c>
      <c r="E47" s="162">
        <v>892</v>
      </c>
      <c r="F47" s="128" t="s">
        <v>45</v>
      </c>
      <c r="G47" s="163" t="s">
        <v>271</v>
      </c>
      <c r="H47" s="163" t="s">
        <v>240</v>
      </c>
      <c r="I47" s="164">
        <f t="shared" si="6"/>
        <v>9582.6999999999935</v>
      </c>
      <c r="J47" s="164">
        <f>'[3]Прил.  16'!J46</f>
        <v>1739.3807219710061</v>
      </c>
      <c r="K47" s="164">
        <f>'[3]Прил.  16'!K46</f>
        <v>5033.9192780289877</v>
      </c>
      <c r="L47" s="164">
        <f>'[3]Прил.  16'!L46</f>
        <v>2809.4</v>
      </c>
      <c r="M47" s="165">
        <f t="shared" si="44"/>
        <v>18.151259269005678</v>
      </c>
      <c r="N47" s="165">
        <f t="shared" si="45"/>
        <v>52.531324971344098</v>
      </c>
      <c r="O47" s="165">
        <f t="shared" si="46"/>
        <v>29.317415759650224</v>
      </c>
      <c r="P47" s="164">
        <f>'[3]Прил.  16'!$P$46</f>
        <v>6773.3</v>
      </c>
      <c r="Q47" s="164">
        <f t="shared" si="10"/>
        <v>9582.6999999999989</v>
      </c>
      <c r="R47" s="164">
        <f>'[3]Прил.  16'!R46</f>
        <v>1739.3807199999999</v>
      </c>
      <c r="S47" s="164">
        <f>'[3]Прил.  16'!S46</f>
        <v>5033.9192799999992</v>
      </c>
      <c r="T47" s="164">
        <f>'[3]Прил.  16'!T46</f>
        <v>2809.4</v>
      </c>
      <c r="U47" s="165">
        <f t="shared" ref="U47" si="71">R47/(SUM(R47:T47))*100</f>
        <v>18.151259248437288</v>
      </c>
      <c r="V47" s="165">
        <f t="shared" ref="V47" si="72">S47/(SUM(R47:T47))*100</f>
        <v>52.531324991912513</v>
      </c>
      <c r="W47" s="165">
        <f t="shared" ref="W47" si="73">T47/(SUM(R47:T47))*100</f>
        <v>29.317415759650206</v>
      </c>
      <c r="X47" s="128" t="s">
        <v>66</v>
      </c>
      <c r="Y47" s="166" t="s">
        <v>64</v>
      </c>
      <c r="Z47" s="167">
        <v>7</v>
      </c>
      <c r="AA47" s="167">
        <v>7</v>
      </c>
      <c r="AB47" s="168"/>
    </row>
    <row r="48" spans="1:28" s="8" customFormat="1" ht="63.75" customHeight="1" x14ac:dyDescent="0.2">
      <c r="A48" s="189"/>
      <c r="B48" s="245"/>
      <c r="C48" s="162">
        <v>32</v>
      </c>
      <c r="D48" s="162" t="s">
        <v>172</v>
      </c>
      <c r="E48" s="162">
        <v>892</v>
      </c>
      <c r="F48" s="128" t="s">
        <v>55</v>
      </c>
      <c r="G48" s="163" t="s">
        <v>272</v>
      </c>
      <c r="H48" s="163" t="s">
        <v>273</v>
      </c>
      <c r="I48" s="164">
        <f t="shared" si="6"/>
        <v>882.7</v>
      </c>
      <c r="J48" s="164">
        <f>'[4]Табл. 16'!J47</f>
        <v>134.33187000000001</v>
      </c>
      <c r="K48" s="164">
        <f>'[4]Табл. 16'!K47</f>
        <v>388.76812999999999</v>
      </c>
      <c r="L48" s="164">
        <f>'[4]Табл. 16'!L47</f>
        <v>359.6</v>
      </c>
      <c r="M48" s="165">
        <f t="shared" si="44"/>
        <v>15.218292738189646</v>
      </c>
      <c r="N48" s="165">
        <f t="shared" si="45"/>
        <v>44.043064461311879</v>
      </c>
      <c r="O48" s="165">
        <f t="shared" si="46"/>
        <v>40.738642800498468</v>
      </c>
      <c r="P48" s="164">
        <f>'[3]Прил.  16'!$P$47</f>
        <v>523.1</v>
      </c>
      <c r="Q48" s="164">
        <f t="shared" si="10"/>
        <v>882.7</v>
      </c>
      <c r="R48" s="164">
        <f>'[3]Прил.  16'!R47</f>
        <v>134.33187000000001</v>
      </c>
      <c r="S48" s="164">
        <f>'[3]Прил.  16'!S47</f>
        <v>388.76812999999999</v>
      </c>
      <c r="T48" s="164">
        <f>'[3]Прил.  16'!T47</f>
        <v>359.6</v>
      </c>
      <c r="U48" s="165">
        <f t="shared" ref="U48" si="74">R48/(SUM(R48:T48))*100</f>
        <v>15.218292738189646</v>
      </c>
      <c r="V48" s="165">
        <f t="shared" ref="V48" si="75">S48/(SUM(R48:T48))*100</f>
        <v>44.043064461311879</v>
      </c>
      <c r="W48" s="165">
        <f t="shared" ref="W48" si="76">T48/(SUM(R48:T48))*100</f>
        <v>40.738642800498468</v>
      </c>
      <c r="X48" s="128" t="s">
        <v>66</v>
      </c>
      <c r="Y48" s="166" t="s">
        <v>64</v>
      </c>
      <c r="Z48" s="167">
        <v>2</v>
      </c>
      <c r="AA48" s="167">
        <v>2</v>
      </c>
      <c r="AB48" s="168"/>
    </row>
    <row r="49" spans="1:28" s="8" customFormat="1" ht="63.75" customHeight="1" x14ac:dyDescent="0.2">
      <c r="A49" s="189"/>
      <c r="B49" s="245"/>
      <c r="C49" s="162">
        <v>33</v>
      </c>
      <c r="D49" s="162" t="s">
        <v>172</v>
      </c>
      <c r="E49" s="162">
        <v>892</v>
      </c>
      <c r="F49" s="128" t="s">
        <v>56</v>
      </c>
      <c r="G49" s="163" t="s">
        <v>274</v>
      </c>
      <c r="H49" s="163" t="s">
        <v>240</v>
      </c>
      <c r="I49" s="164">
        <f t="shared" si="6"/>
        <v>2452.0999999999985</v>
      </c>
      <c r="J49" s="164">
        <f>'[3]Прил.  16'!J48</f>
        <v>445.11074445135239</v>
      </c>
      <c r="K49" s="164">
        <f>'[3]Прил.  16'!K48</f>
        <v>1288.1892555486461</v>
      </c>
      <c r="L49" s="164">
        <f>'[3]Прил.  16'!L48</f>
        <v>718.8</v>
      </c>
      <c r="M49" s="165">
        <f t="shared" si="44"/>
        <v>18.152226436578957</v>
      </c>
      <c r="N49" s="165">
        <f t="shared" si="45"/>
        <v>52.534124038523998</v>
      </c>
      <c r="O49" s="165">
        <f t="shared" si="46"/>
        <v>29.313649524897045</v>
      </c>
      <c r="P49" s="164">
        <f>'[3]Прил.  16'!$P$48</f>
        <v>1733.3</v>
      </c>
      <c r="Q49" s="164">
        <f t="shared" si="10"/>
        <v>805.54735999999991</v>
      </c>
      <c r="R49" s="164">
        <f>'[3]Прил.  16'!R48</f>
        <v>146.22478000000001</v>
      </c>
      <c r="S49" s="164">
        <f>'[3]Прил.  16'!S48</f>
        <v>423.18725000000001</v>
      </c>
      <c r="T49" s="164">
        <f>'[3]Прил.  16'!T48</f>
        <v>236.13532999999998</v>
      </c>
      <c r="U49" s="165">
        <f t="shared" ref="U49" si="77">R49/(SUM(R49:T49))*100</f>
        <v>18.152226332167487</v>
      </c>
      <c r="V49" s="165">
        <f t="shared" ref="V49" si="78">S49/(SUM(R49:T49))*100</f>
        <v>52.534124126482155</v>
      </c>
      <c r="W49" s="165">
        <f t="shared" ref="W49" si="79">T49/(SUM(R49:T49))*100</f>
        <v>29.313649541350369</v>
      </c>
      <c r="X49" s="128" t="s">
        <v>66</v>
      </c>
      <c r="Y49" s="166" t="s">
        <v>64</v>
      </c>
      <c r="Z49" s="167">
        <v>2</v>
      </c>
      <c r="AA49" s="167">
        <v>1</v>
      </c>
      <c r="AB49" s="168" t="s">
        <v>87</v>
      </c>
    </row>
    <row r="50" spans="1:28" s="8" customFormat="1" ht="63.75" customHeight="1" x14ac:dyDescent="0.2">
      <c r="A50" s="189"/>
      <c r="B50" s="245"/>
      <c r="C50" s="162">
        <v>34</v>
      </c>
      <c r="D50" s="162" t="s">
        <v>172</v>
      </c>
      <c r="E50" s="162">
        <v>892</v>
      </c>
      <c r="F50" s="128" t="s">
        <v>68</v>
      </c>
      <c r="G50" s="163" t="s">
        <v>275</v>
      </c>
      <c r="H50" s="163" t="s">
        <v>242</v>
      </c>
      <c r="I50" s="164">
        <f t="shared" si="6"/>
        <v>7817.5</v>
      </c>
      <c r="J50" s="164">
        <f>'[4]Табл. 16'!J49</f>
        <v>1275.5749699999999</v>
      </c>
      <c r="K50" s="164">
        <f>'[4]Табл. 16'!K49</f>
        <v>3691.6250300000002</v>
      </c>
      <c r="L50" s="164">
        <f>'[4]Табл. 16'!L49</f>
        <v>2850.3</v>
      </c>
      <c r="M50" s="165">
        <f t="shared" si="44"/>
        <v>16.316916789254876</v>
      </c>
      <c r="N50" s="165">
        <f t="shared" si="45"/>
        <v>47.222577934122164</v>
      </c>
      <c r="O50" s="165">
        <f t="shared" si="46"/>
        <v>36.46050527662296</v>
      </c>
      <c r="P50" s="164">
        <f>'[3]Прил.  16'!$P$49</f>
        <v>4967.2</v>
      </c>
      <c r="Q50" s="164">
        <f t="shared" si="10"/>
        <v>3530.5</v>
      </c>
      <c r="R50" s="164">
        <f>'[3]Прил.  16'!R49</f>
        <v>576.06873999999993</v>
      </c>
      <c r="S50" s="164">
        <f>'[3]Прил.  16'!S49</f>
        <v>1667.1931199999999</v>
      </c>
      <c r="T50" s="164">
        <f>'[3]Прил.  16'!T49</f>
        <v>1287.2381400000002</v>
      </c>
      <c r="U50" s="165">
        <f t="shared" ref="U50" si="80">R50/(SUM(R50:T50))*100</f>
        <v>16.316916584053249</v>
      </c>
      <c r="V50" s="165">
        <f t="shared" ref="V50" si="81">S50/(SUM(R50:T50))*100</f>
        <v>47.22257810508426</v>
      </c>
      <c r="W50" s="165">
        <f t="shared" ref="W50" si="82">T50/(SUM(R50:T50))*100</f>
        <v>36.460505310862487</v>
      </c>
      <c r="X50" s="128" t="s">
        <v>66</v>
      </c>
      <c r="Y50" s="166" t="s">
        <v>64</v>
      </c>
      <c r="Z50" s="167">
        <v>6</v>
      </c>
      <c r="AA50" s="167">
        <v>3</v>
      </c>
      <c r="AB50" s="168" t="s">
        <v>87</v>
      </c>
    </row>
    <row r="51" spans="1:28" s="8" customFormat="1" ht="63.75" customHeight="1" x14ac:dyDescent="0.2">
      <c r="A51" s="189"/>
      <c r="B51" s="245"/>
      <c r="C51" s="162">
        <v>35</v>
      </c>
      <c r="D51" s="162" t="s">
        <v>172</v>
      </c>
      <c r="E51" s="162">
        <v>892</v>
      </c>
      <c r="F51" s="128" t="s">
        <v>51</v>
      </c>
      <c r="G51" s="163" t="s">
        <v>276</v>
      </c>
      <c r="H51" s="163" t="s">
        <v>242</v>
      </c>
      <c r="I51" s="164">
        <f t="shared" si="6"/>
        <v>6619.7000000000007</v>
      </c>
      <c r="J51" s="164">
        <f>'[4]Табл. 16'!J50</f>
        <v>1177.2464</v>
      </c>
      <c r="K51" s="164">
        <f>'[4]Табл. 16'!K50</f>
        <v>3407.0536000000002</v>
      </c>
      <c r="L51" s="164">
        <f>'[4]Табл. 16'!L50</f>
        <v>2035.4</v>
      </c>
      <c r="M51" s="165">
        <f t="shared" si="44"/>
        <v>17.783984168466844</v>
      </c>
      <c r="N51" s="165">
        <f t="shared" si="45"/>
        <v>51.468398870039422</v>
      </c>
      <c r="O51" s="165">
        <f t="shared" si="46"/>
        <v>30.747616961493723</v>
      </c>
      <c r="P51" s="164">
        <f>'[3]Прил.  16'!$P$50</f>
        <v>4584.3</v>
      </c>
      <c r="Q51" s="164">
        <f t="shared" si="10"/>
        <v>2521.8000000000002</v>
      </c>
      <c r="R51" s="164">
        <f>'[3]Прил.  16'!R50</f>
        <v>1297.9300800000001</v>
      </c>
      <c r="S51" s="164">
        <f>'[3]Прил.  16'!S50</f>
        <v>448.47651999999999</v>
      </c>
      <c r="T51" s="164">
        <f>'[3]Прил.  16'!T50</f>
        <v>775.39340000000004</v>
      </c>
      <c r="U51" s="165">
        <f t="shared" ref="U51" si="83">R51/(SUM(R51:T51))*100</f>
        <v>51.468398762788482</v>
      </c>
      <c r="V51" s="165">
        <f t="shared" ref="V51" si="84">S51/(SUM(R51:T51))*100</f>
        <v>17.783984455547625</v>
      </c>
      <c r="W51" s="165">
        <f t="shared" ref="W51" si="85">T51/(SUM(R51:T51))*100</f>
        <v>30.74761678166389</v>
      </c>
      <c r="X51" s="128" t="s">
        <v>66</v>
      </c>
      <c r="Y51" s="166" t="s">
        <v>64</v>
      </c>
      <c r="Z51" s="167">
        <v>5</v>
      </c>
      <c r="AA51" s="167">
        <v>2</v>
      </c>
      <c r="AB51" s="168" t="s">
        <v>87</v>
      </c>
    </row>
    <row r="52" spans="1:28" s="8" customFormat="1" ht="63.75" customHeight="1" x14ac:dyDescent="0.2">
      <c r="A52" s="189"/>
      <c r="B52" s="245"/>
      <c r="C52" s="162">
        <v>36</v>
      </c>
      <c r="D52" s="162" t="s">
        <v>172</v>
      </c>
      <c r="E52" s="162">
        <v>892</v>
      </c>
      <c r="F52" s="128" t="s">
        <v>46</v>
      </c>
      <c r="G52" s="163" t="s">
        <v>277</v>
      </c>
      <c r="H52" s="163" t="s">
        <v>242</v>
      </c>
      <c r="I52" s="164">
        <f t="shared" si="6"/>
        <v>10776.899999999991</v>
      </c>
      <c r="J52" s="164">
        <f>'[3]Прил.  16'!J51</f>
        <v>2035.2908995693983</v>
      </c>
      <c r="K52" s="164">
        <f>'[3]Прил.  16'!K51</f>
        <v>5890.3091004305925</v>
      </c>
      <c r="L52" s="164">
        <f>'[3]Прил.  16'!L51</f>
        <v>2851.3</v>
      </c>
      <c r="M52" s="165">
        <f t="shared" si="44"/>
        <v>18.885680479260269</v>
      </c>
      <c r="N52" s="165">
        <f t="shared" si="45"/>
        <v>54.656803908643468</v>
      </c>
      <c r="O52" s="165">
        <f t="shared" si="46"/>
        <v>26.457515612096266</v>
      </c>
      <c r="P52" s="164">
        <f>'[3]Прил.  16'!$P$51</f>
        <v>7925.6</v>
      </c>
      <c r="Q52" s="164">
        <f t="shared" si="10"/>
        <v>5102.8532299999997</v>
      </c>
      <c r="R52" s="164">
        <f>'[3]Прил.  16'!R51</f>
        <v>963.71286999999995</v>
      </c>
      <c r="S52" s="164">
        <f>'[3]Прил.  16'!S51</f>
        <v>2789.0689900000002</v>
      </c>
      <c r="T52" s="164">
        <f>'[3]Прил.  16'!T51</f>
        <v>1350.0713699999999</v>
      </c>
      <c r="U52" s="165">
        <f t="shared" si="11"/>
        <v>18.885765013468749</v>
      </c>
      <c r="V52" s="165">
        <f t="shared" si="12"/>
        <v>54.657048993745029</v>
      </c>
      <c r="W52" s="165">
        <f t="shared" si="13"/>
        <v>26.457185992786236</v>
      </c>
      <c r="X52" s="128" t="s">
        <v>66</v>
      </c>
      <c r="Y52" s="166" t="s">
        <v>64</v>
      </c>
      <c r="Z52" s="167">
        <v>8</v>
      </c>
      <c r="AA52" s="167">
        <v>4</v>
      </c>
      <c r="AB52" s="168" t="s">
        <v>87</v>
      </c>
    </row>
    <row r="53" spans="1:28" s="8" customFormat="1" ht="63" customHeight="1" x14ac:dyDescent="0.2">
      <c r="A53" s="189"/>
      <c r="B53" s="245"/>
      <c r="C53" s="162">
        <v>37</v>
      </c>
      <c r="D53" s="162" t="s">
        <v>172</v>
      </c>
      <c r="E53" s="162">
        <v>892</v>
      </c>
      <c r="F53" s="128" t="s">
        <v>3</v>
      </c>
      <c r="G53" s="163" t="s">
        <v>278</v>
      </c>
      <c r="H53" s="163" t="s">
        <v>240</v>
      </c>
      <c r="I53" s="164">
        <f t="shared" si="6"/>
        <v>8962.6999999999935</v>
      </c>
      <c r="J53" s="164">
        <f>'[3]Прил.  16'!J52</f>
        <v>1626.8511378144362</v>
      </c>
      <c r="K53" s="164">
        <f>'[3]Прил.  16'!K52</f>
        <v>4708.2488621855573</v>
      </c>
      <c r="L53" s="164">
        <f>'[3]Прил.  16'!L52</f>
        <v>2627.6</v>
      </c>
      <c r="M53" s="165">
        <f t="shared" si="44"/>
        <v>18.151351019385199</v>
      </c>
      <c r="N53" s="165">
        <f t="shared" si="45"/>
        <v>52.531590504932225</v>
      </c>
      <c r="O53" s="165">
        <f t="shared" si="46"/>
        <v>29.317058475682572</v>
      </c>
      <c r="P53" s="164">
        <f>'[3]Прил.  16'!$P$52</f>
        <v>6335.1</v>
      </c>
      <c r="Q53" s="164">
        <f t="shared" si="10"/>
        <v>5627.3000000000011</v>
      </c>
      <c r="R53" s="164">
        <f>'[3]Прил.  16'!R52</f>
        <v>1021.4220100000001</v>
      </c>
      <c r="S53" s="164">
        <f>'[3]Прил.  16'!S52</f>
        <v>2956.0855000000001</v>
      </c>
      <c r="T53" s="164">
        <f>'[3]Прил.  16'!T52</f>
        <v>1649.7924900000003</v>
      </c>
      <c r="U53" s="165">
        <f t="shared" ref="U53" si="86">R53/(SUM(R53:T53))*100</f>
        <v>18.151191690508771</v>
      </c>
      <c r="V53" s="165">
        <f t="shared" ref="V53" si="87">S53/(SUM(R53:T53))*100</f>
        <v>52.531151706857635</v>
      </c>
      <c r="W53" s="165">
        <f t="shared" ref="W53" si="88">T53/(SUM(R53:T53))*100</f>
        <v>29.317656602633591</v>
      </c>
      <c r="X53" s="128" t="s">
        <v>66</v>
      </c>
      <c r="Y53" s="166" t="s">
        <v>64</v>
      </c>
      <c r="Z53" s="167">
        <v>11</v>
      </c>
      <c r="AA53" s="167">
        <v>7</v>
      </c>
      <c r="AB53" s="168" t="s">
        <v>87</v>
      </c>
    </row>
    <row r="54" spans="1:28" s="8" customFormat="1" ht="65.25" customHeight="1" x14ac:dyDescent="0.2">
      <c r="A54" s="189"/>
      <c r="B54" s="245"/>
      <c r="C54" s="162">
        <v>38</v>
      </c>
      <c r="D54" s="162" t="s">
        <v>172</v>
      </c>
      <c r="E54" s="162">
        <v>892</v>
      </c>
      <c r="F54" s="128" t="s">
        <v>47</v>
      </c>
      <c r="G54" s="163" t="s">
        <v>279</v>
      </c>
      <c r="H54" s="163" t="s">
        <v>242</v>
      </c>
      <c r="I54" s="164">
        <f t="shared" si="6"/>
        <v>2774</v>
      </c>
      <c r="J54" s="164">
        <f>'[4]Табл. 16'!J53</f>
        <v>462.85559999999998</v>
      </c>
      <c r="K54" s="164">
        <f>'[4]Табл. 16'!K53</f>
        <v>1339.5444</v>
      </c>
      <c r="L54" s="164">
        <f>'[4]Табл. 16'!L53</f>
        <v>971.6</v>
      </c>
      <c r="M54" s="165">
        <f t="shared" si="44"/>
        <v>16.685493871665464</v>
      </c>
      <c r="N54" s="165">
        <f t="shared" si="45"/>
        <v>48.289271809661138</v>
      </c>
      <c r="O54" s="165">
        <f t="shared" si="46"/>
        <v>35.025234318673398</v>
      </c>
      <c r="P54" s="164">
        <f>'[3]Прил.  16'!$P$53</f>
        <v>1802.4</v>
      </c>
      <c r="Q54" s="164">
        <f t="shared" si="10"/>
        <v>2077.3687799999998</v>
      </c>
      <c r="R54" s="164">
        <f>'[3]Прил.  16'!R53</f>
        <v>346.61923999999999</v>
      </c>
      <c r="S54" s="164">
        <f>'[3]Прил.  16'!S53</f>
        <v>1003.14626</v>
      </c>
      <c r="T54" s="164">
        <f>'[3]Прил.  16'!T53</f>
        <v>727.60328000000004</v>
      </c>
      <c r="U54" s="165">
        <f t="shared" ref="U54" si="89">R54/(SUM(R54:T54))*100</f>
        <v>16.68549384861748</v>
      </c>
      <c r="V54" s="165">
        <f t="shared" ref="V54" si="90">S54/(SUM(R54:T54))*100</f>
        <v>48.289271970285412</v>
      </c>
      <c r="W54" s="165">
        <f t="shared" ref="W54" si="91">T54/(SUM(R54:T54))*100</f>
        <v>35.025234181097112</v>
      </c>
      <c r="X54" s="128" t="s">
        <v>66</v>
      </c>
      <c r="Y54" s="166" t="s">
        <v>64</v>
      </c>
      <c r="Z54" s="167">
        <v>4</v>
      </c>
      <c r="AA54" s="167">
        <v>3</v>
      </c>
      <c r="AB54" s="168" t="s">
        <v>87</v>
      </c>
    </row>
    <row r="55" spans="1:28" s="8" customFormat="1" ht="63.75" customHeight="1" x14ac:dyDescent="0.2">
      <c r="A55" s="189"/>
      <c r="B55" s="245"/>
      <c r="C55" s="162">
        <v>39</v>
      </c>
      <c r="D55" s="162" t="s">
        <v>172</v>
      </c>
      <c r="E55" s="162">
        <v>892</v>
      </c>
      <c r="F55" s="128" t="s">
        <v>7</v>
      </c>
      <c r="G55" s="163" t="s">
        <v>280</v>
      </c>
      <c r="H55" s="163" t="s">
        <v>242</v>
      </c>
      <c r="I55" s="164">
        <f t="shared" si="6"/>
        <v>5957.8</v>
      </c>
      <c r="J55" s="164">
        <f>'[4]Табл. 16'!J54</f>
        <v>1168.84905</v>
      </c>
      <c r="K55" s="164">
        <f>'[4]Табл. 16'!K54</f>
        <v>3382.7509500000001</v>
      </c>
      <c r="L55" s="164">
        <f>'[4]Табл. 16'!L54</f>
        <v>1406.2</v>
      </c>
      <c r="M55" s="165">
        <f t="shared" si="44"/>
        <v>19.618803081674443</v>
      </c>
      <c r="N55" s="165">
        <f t="shared" si="45"/>
        <v>56.77852479103025</v>
      </c>
      <c r="O55" s="165">
        <f t="shared" si="46"/>
        <v>23.60267212729531</v>
      </c>
      <c r="P55" s="164">
        <f>'[3]Прил.  16'!$P$54</f>
        <v>4551.6000000000004</v>
      </c>
      <c r="Q55" s="164">
        <f t="shared" si="10"/>
        <v>4413.2</v>
      </c>
      <c r="R55" s="164">
        <f>'[3]Прил.  16'!R54</f>
        <v>865.81704000000002</v>
      </c>
      <c r="S55" s="164">
        <f>'[3]Прил.  16'!S54</f>
        <v>2505.7498399999999</v>
      </c>
      <c r="T55" s="164">
        <f>'[3]Прил.  16'!T54</f>
        <v>1041.63312</v>
      </c>
      <c r="U55" s="165">
        <f t="shared" si="11"/>
        <v>19.618803589232304</v>
      </c>
      <c r="V55" s="165">
        <f t="shared" si="12"/>
        <v>56.778524426719848</v>
      </c>
      <c r="W55" s="165">
        <f t="shared" si="13"/>
        <v>23.602671984047856</v>
      </c>
      <c r="X55" s="128" t="s">
        <v>66</v>
      </c>
      <c r="Y55" s="166" t="s">
        <v>64</v>
      </c>
      <c r="Z55" s="167">
        <v>5</v>
      </c>
      <c r="AA55" s="167">
        <v>4</v>
      </c>
      <c r="AB55" s="168" t="s">
        <v>87</v>
      </c>
    </row>
    <row r="56" spans="1:28" s="8" customFormat="1" ht="62.25" customHeight="1" x14ac:dyDescent="0.2">
      <c r="A56" s="190"/>
      <c r="B56" s="246"/>
      <c r="C56" s="162">
        <v>40</v>
      </c>
      <c r="D56" s="162" t="s">
        <v>172</v>
      </c>
      <c r="E56" s="162">
        <v>892</v>
      </c>
      <c r="F56" s="128" t="s">
        <v>52</v>
      </c>
      <c r="G56" s="163" t="s">
        <v>281</v>
      </c>
      <c r="H56" s="163" t="s">
        <v>242</v>
      </c>
      <c r="I56" s="164">
        <f t="shared" si="6"/>
        <v>1576.1</v>
      </c>
      <c r="J56" s="164">
        <f>'[4]Табл. 16'!J55</f>
        <v>280.29676000000001</v>
      </c>
      <c r="K56" s="164">
        <f>'[4]Табл. 16'!K55</f>
        <v>811.20323999999994</v>
      </c>
      <c r="L56" s="164">
        <f>'[4]Табл. 16'!L55</f>
        <v>484.6</v>
      </c>
      <c r="M56" s="165">
        <f t="shared" si="44"/>
        <v>17.784198972146438</v>
      </c>
      <c r="N56" s="165">
        <f t="shared" si="45"/>
        <v>51.469021001205505</v>
      </c>
      <c r="O56" s="165">
        <f t="shared" si="46"/>
        <v>30.746780026648057</v>
      </c>
      <c r="P56" s="164">
        <f>'[3]Прил.  16'!$P$55</f>
        <v>1091.5</v>
      </c>
      <c r="Q56" s="164">
        <f t="shared" si="10"/>
        <v>1576.1</v>
      </c>
      <c r="R56" s="164">
        <f>'[4]Табл. 16'!R55</f>
        <v>811.20323999999994</v>
      </c>
      <c r="S56" s="164">
        <f>'[4]Табл. 16'!S55</f>
        <v>280.29676000000001</v>
      </c>
      <c r="T56" s="164">
        <f>'[4]Табл. 16'!T55</f>
        <v>484.6</v>
      </c>
      <c r="U56" s="165">
        <f t="shared" ref="U56" si="92">R56/(SUM(R56:T56))*100</f>
        <v>51.469021001205505</v>
      </c>
      <c r="V56" s="165">
        <f t="shared" ref="V56" si="93">S56/(SUM(R56:T56))*100</f>
        <v>17.784198972146438</v>
      </c>
      <c r="W56" s="165">
        <f t="shared" ref="W56" si="94">T56/(SUM(R56:T56))*100</f>
        <v>30.746780026648057</v>
      </c>
      <c r="X56" s="128" t="s">
        <v>66</v>
      </c>
      <c r="Y56" s="166" t="s">
        <v>64</v>
      </c>
      <c r="Z56" s="167">
        <v>1</v>
      </c>
      <c r="AA56" s="167">
        <v>1</v>
      </c>
      <c r="AB56" s="168"/>
    </row>
    <row r="57" spans="1:28" s="8" customFormat="1" ht="12.75" x14ac:dyDescent="0.2">
      <c r="A57" s="13"/>
      <c r="B57" s="13"/>
      <c r="C57" s="18"/>
      <c r="D57" s="18"/>
      <c r="E57" s="18"/>
      <c r="F57" s="14"/>
      <c r="G57" s="15"/>
      <c r="H57" s="16"/>
      <c r="I57" s="34"/>
      <c r="J57" s="34"/>
      <c r="K57" s="34"/>
      <c r="L57" s="34"/>
      <c r="M57" s="35"/>
      <c r="N57" s="35"/>
      <c r="O57" s="35"/>
      <c r="P57" s="34"/>
      <c r="Q57" s="34"/>
      <c r="R57" s="34"/>
      <c r="S57" s="34"/>
      <c r="T57" s="34"/>
      <c r="U57" s="35"/>
      <c r="V57" s="35"/>
      <c r="W57" s="35"/>
      <c r="X57" s="14"/>
      <c r="Y57" s="17"/>
      <c r="Z57" s="21"/>
      <c r="AA57" s="21"/>
      <c r="AB57" s="15"/>
    </row>
    <row r="58" spans="1:28" s="8" customFormat="1" ht="12.75" x14ac:dyDescent="0.2">
      <c r="A58" s="73"/>
      <c r="B58" s="73"/>
      <c r="C58" s="73"/>
      <c r="D58" s="73"/>
      <c r="E58" s="73"/>
      <c r="F58" s="73"/>
      <c r="G58" s="73"/>
      <c r="H58" s="7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t="14.45" customHeight="1" x14ac:dyDescent="0.25">
      <c r="A59" s="80"/>
      <c r="B59" s="140" t="s">
        <v>57</v>
      </c>
      <c r="C59" s="81"/>
      <c r="D59" s="81"/>
      <c r="E59" s="81"/>
      <c r="F59" s="80"/>
      <c r="G59" s="80"/>
      <c r="H59" s="80"/>
    </row>
    <row r="60" spans="1:28" x14ac:dyDescent="0.25">
      <c r="A60" s="80"/>
      <c r="B60" s="140" t="s">
        <v>58</v>
      </c>
      <c r="C60" s="80"/>
      <c r="D60" s="80"/>
      <c r="E60" s="80"/>
      <c r="F60" s="80"/>
      <c r="G60" s="80"/>
      <c r="H60" s="80"/>
    </row>
    <row r="61" spans="1:28" x14ac:dyDescent="0.25">
      <c r="A61" s="80"/>
      <c r="B61" s="80"/>
      <c r="C61" s="80"/>
      <c r="D61" s="80"/>
      <c r="E61" s="80"/>
      <c r="F61" s="80"/>
      <c r="G61" s="80"/>
      <c r="H61" s="80"/>
      <c r="R61" s="22"/>
    </row>
    <row r="62" spans="1:28" x14ac:dyDescent="0.25">
      <c r="A62" s="80"/>
      <c r="B62" s="80"/>
      <c r="C62" s="80"/>
      <c r="D62" s="80"/>
      <c r="E62" s="80"/>
      <c r="F62" s="80"/>
      <c r="G62" s="80"/>
      <c r="H62" s="80"/>
    </row>
    <row r="63" spans="1:28" x14ac:dyDescent="0.25">
      <c r="A63" s="81"/>
      <c r="B63" s="81"/>
      <c r="C63" s="81"/>
      <c r="D63" s="81"/>
      <c r="E63" s="3"/>
    </row>
    <row r="64" spans="1:28" x14ac:dyDescent="0.25">
      <c r="A64" s="3"/>
      <c r="B64" s="3"/>
      <c r="C64" s="3"/>
      <c r="D64" s="3"/>
      <c r="E64" s="3"/>
    </row>
  </sheetData>
  <mergeCells count="46">
    <mergeCell ref="A17:A56"/>
    <mergeCell ref="C16:F16"/>
    <mergeCell ref="F10:F14"/>
    <mergeCell ref="E10:E14"/>
    <mergeCell ref="D10:D14"/>
    <mergeCell ref="C10:C14"/>
    <mergeCell ref="B10:B14"/>
    <mergeCell ref="A10:A14"/>
    <mergeCell ref="X10:AB10"/>
    <mergeCell ref="X11:Z12"/>
    <mergeCell ref="X13:X14"/>
    <mergeCell ref="Y13:Y14"/>
    <mergeCell ref="Z13:Z14"/>
    <mergeCell ref="AA11:AA14"/>
    <mergeCell ref="AB11:AB14"/>
    <mergeCell ref="C8:S8"/>
    <mergeCell ref="C4:S4"/>
    <mergeCell ref="G10:H13"/>
    <mergeCell ref="J12:L12"/>
    <mergeCell ref="I10:O10"/>
    <mergeCell ref="I11:L11"/>
    <mergeCell ref="I12:I14"/>
    <mergeCell ref="J13:J14"/>
    <mergeCell ref="K13:K14"/>
    <mergeCell ref="L13:L14"/>
    <mergeCell ref="M11:O12"/>
    <mergeCell ref="M13:M14"/>
    <mergeCell ref="N13:N14"/>
    <mergeCell ref="O13:O14"/>
    <mergeCell ref="P10:P14"/>
    <mergeCell ref="Q10:W10"/>
    <mergeCell ref="K1:L1"/>
    <mergeCell ref="C2:S2"/>
    <mergeCell ref="C3:S3"/>
    <mergeCell ref="C5:S5"/>
    <mergeCell ref="C7:S7"/>
    <mergeCell ref="U11:W12"/>
    <mergeCell ref="U13:U14"/>
    <mergeCell ref="V13:V14"/>
    <mergeCell ref="W13:W14"/>
    <mergeCell ref="B17:B56"/>
    <mergeCell ref="Q11:T11"/>
    <mergeCell ref="Q12:Q14"/>
    <mergeCell ref="R13:R14"/>
    <mergeCell ref="S13:S14"/>
    <mergeCell ref="T13:T14"/>
  </mergeCells>
  <pageMargins left="0.19685039370078741" right="0.19685039370078741" top="0.19685039370078741" bottom="0.19685039370078741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Отчет МСУ инфра</vt:lpstr>
      <vt:lpstr>Отчет МСУ Градо</vt:lpstr>
      <vt:lpstr>Отчет МСУ Переселен</vt:lpstr>
      <vt:lpstr>Отчет МСУ молод</vt:lpstr>
      <vt:lpstr>'Отчет МСУ Градо'!Заголовки_для_печати</vt:lpstr>
      <vt:lpstr>'Отчет МСУ инфра'!Заголовки_для_печати</vt:lpstr>
      <vt:lpstr>'Отчет МСУ молод'!Заголовки_для_печати</vt:lpstr>
      <vt:lpstr>'Отчет МСУ Переселен'!Заголовки_для_печати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Набокина Анастасия Викторовна</cp:lastModifiedBy>
  <cp:lastPrinted>2023-07-18T11:54:50Z</cp:lastPrinted>
  <dcterms:created xsi:type="dcterms:W3CDTF">2018-03-01T07:14:12Z</dcterms:created>
  <dcterms:modified xsi:type="dcterms:W3CDTF">2023-07-18T11:57:30Z</dcterms:modified>
</cp:coreProperties>
</file>